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mytrinityhealth.sharepoint.com/sites/COVID19895THO365/Shared Documents/Vaccine Operations Workgroup/Workgroup notes and meeting materials/"/>
    </mc:Choice>
  </mc:AlternateContent>
  <xr:revisionPtr revIDLastSave="0" documentId="8_{E4A3D4B8-5F02-4152-AB04-4EC4F7A32C66}" xr6:coauthVersionLast="45" xr6:coauthVersionMax="45" xr10:uidLastSave="{00000000-0000-0000-0000-000000000000}"/>
  <bookViews>
    <workbookView xWindow="21480" yWindow="-120" windowWidth="24240" windowHeight="13140" xr2:uid="{1F3D57CA-FBF0-46B3-94DD-3363DBDBB7C2}"/>
  </bookViews>
  <sheets>
    <sheet name="Overall" sheetId="1" r:id="rId1"/>
    <sheet name="MGPS - CIN 1b" sheetId="5" r:id="rId2"/>
    <sheet name="MGPS - CIN 1c" sheetId="6" r:id="rId3"/>
    <sheet name="PACE" sheetId="2" r:id="rId4"/>
    <sheet name="Sheet1" sheetId="7" r:id="rId5"/>
    <sheet name="Ind Lvg"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7" l="1"/>
  <c r="D21" i="1"/>
  <c r="N4" i="1"/>
  <c r="Q4" i="1" s="1"/>
  <c r="N5" i="1"/>
  <c r="Q5" i="1" s="1"/>
  <c r="N6" i="1"/>
  <c r="N7" i="1"/>
  <c r="N8" i="1"/>
  <c r="N9" i="1"/>
  <c r="N10" i="1"/>
  <c r="Q10" i="1" s="1"/>
  <c r="N11" i="1"/>
  <c r="N12" i="1"/>
  <c r="N13" i="1"/>
  <c r="Q13" i="1" s="1"/>
  <c r="N14" i="1"/>
  <c r="N15" i="1"/>
  <c r="N16" i="1"/>
  <c r="N17" i="1"/>
  <c r="Q17" i="1" s="1"/>
  <c r="N18" i="1"/>
  <c r="Q18" i="1" s="1"/>
  <c r="N19" i="1"/>
  <c r="N20" i="1"/>
  <c r="N3" i="1"/>
  <c r="Q3" i="1" s="1"/>
  <c r="Q6" i="1"/>
  <c r="Q7" i="1"/>
  <c r="Q8" i="1"/>
  <c r="Q11" i="1"/>
  <c r="Q15" i="1"/>
  <c r="Q16" i="1"/>
  <c r="Q19" i="1"/>
  <c r="Q20" i="1"/>
  <c r="O4" i="1"/>
  <c r="O5" i="1"/>
  <c r="O6" i="1"/>
  <c r="O7" i="1"/>
  <c r="O8" i="1"/>
  <c r="O9" i="1"/>
  <c r="O10" i="1"/>
  <c r="O11" i="1"/>
  <c r="O12" i="1"/>
  <c r="O13" i="1"/>
  <c r="O14" i="1"/>
  <c r="Q14" i="1" s="1"/>
  <c r="O15" i="1"/>
  <c r="O16" i="1"/>
  <c r="O17" i="1"/>
  <c r="O18" i="1"/>
  <c r="O19" i="1"/>
  <c r="O20" i="1"/>
  <c r="O3" i="1"/>
  <c r="P4" i="1"/>
  <c r="P5" i="1"/>
  <c r="P6" i="1"/>
  <c r="P7" i="1"/>
  <c r="P8" i="1"/>
  <c r="P9" i="1"/>
  <c r="P10" i="1"/>
  <c r="P11" i="1"/>
  <c r="P12" i="1"/>
  <c r="P13" i="1"/>
  <c r="P14" i="1"/>
  <c r="P15" i="1"/>
  <c r="P16" i="1"/>
  <c r="P17" i="1"/>
  <c r="P18" i="1"/>
  <c r="P19" i="1"/>
  <c r="P20" i="1"/>
  <c r="P3" i="1"/>
  <c r="P21" i="1" s="1"/>
  <c r="C21" i="1"/>
  <c r="E26" i="7"/>
  <c r="B26" i="7"/>
  <c r="J25" i="7"/>
  <c r="G25" i="7"/>
  <c r="D25" i="7"/>
  <c r="L25" i="7" s="1"/>
  <c r="L24" i="7"/>
  <c r="J24" i="7"/>
  <c r="G24" i="7"/>
  <c r="D24" i="7"/>
  <c r="J23" i="7"/>
  <c r="G23" i="7"/>
  <c r="D23" i="7"/>
  <c r="L23" i="7" s="1"/>
  <c r="I22" i="7"/>
  <c r="J22" i="7" s="1"/>
  <c r="G22" i="7"/>
  <c r="F22" i="7"/>
  <c r="D22" i="7"/>
  <c r="C22" i="7"/>
  <c r="J21" i="7"/>
  <c r="G21" i="7"/>
  <c r="D21" i="7"/>
  <c r="L21" i="7" s="1"/>
  <c r="I20" i="7"/>
  <c r="H20" i="7"/>
  <c r="J20" i="7" s="1"/>
  <c r="G20" i="7"/>
  <c r="D20" i="7"/>
  <c r="L20" i="7" s="1"/>
  <c r="J19" i="7"/>
  <c r="G19" i="7"/>
  <c r="L19" i="7" s="1"/>
  <c r="D19" i="7"/>
  <c r="J18" i="7"/>
  <c r="G18" i="7"/>
  <c r="D18" i="7"/>
  <c r="L18" i="7" s="1"/>
  <c r="J17" i="7"/>
  <c r="I17" i="7"/>
  <c r="F17" i="7"/>
  <c r="G17" i="7" s="1"/>
  <c r="D17" i="7"/>
  <c r="C17" i="7"/>
  <c r="L16" i="7"/>
  <c r="J16" i="7"/>
  <c r="G16" i="7"/>
  <c r="D16" i="7"/>
  <c r="J15" i="7"/>
  <c r="G15" i="7"/>
  <c r="D15" i="7"/>
  <c r="L15" i="7" s="1"/>
  <c r="L14" i="7"/>
  <c r="J14" i="7"/>
  <c r="G14" i="7"/>
  <c r="D14" i="7"/>
  <c r="I13" i="7"/>
  <c r="J13" i="7" s="1"/>
  <c r="F13" i="7"/>
  <c r="F26" i="7" s="1"/>
  <c r="C13" i="7"/>
  <c r="C26" i="7" s="1"/>
  <c r="J12" i="7"/>
  <c r="G12" i="7"/>
  <c r="D12" i="7"/>
  <c r="L12" i="7" s="1"/>
  <c r="J11" i="7"/>
  <c r="G11" i="7"/>
  <c r="D11" i="7"/>
  <c r="L11" i="7" s="1"/>
  <c r="J10" i="7"/>
  <c r="G10" i="7"/>
  <c r="D10" i="7"/>
  <c r="L10" i="7" s="1"/>
  <c r="J9" i="7"/>
  <c r="G9" i="7"/>
  <c r="D9" i="7"/>
  <c r="L9" i="7" s="1"/>
  <c r="J8" i="7"/>
  <c r="G8" i="7"/>
  <c r="D8" i="7"/>
  <c r="L8" i="7" s="1"/>
  <c r="J7" i="7"/>
  <c r="G7" i="7"/>
  <c r="D7" i="7"/>
  <c r="L7" i="7" s="1"/>
  <c r="Q9" i="1" l="1"/>
  <c r="O21" i="1"/>
  <c r="Q12" i="1"/>
  <c r="Q21" i="1"/>
  <c r="L22" i="7"/>
  <c r="L17" i="7"/>
  <c r="D13" i="7"/>
  <c r="D26" i="7"/>
  <c r="G13" i="7"/>
  <c r="G26" i="7" s="1"/>
  <c r="H26" i="7"/>
  <c r="J26" i="7" s="1"/>
  <c r="I26" i="7"/>
  <c r="D26" i="6"/>
  <c r="C26" i="6"/>
  <c r="E25" i="6"/>
  <c r="E24" i="6"/>
  <c r="E23" i="6"/>
  <c r="E22" i="6"/>
  <c r="E21" i="6"/>
  <c r="E20" i="6"/>
  <c r="E19" i="6"/>
  <c r="E18" i="6"/>
  <c r="E17" i="6"/>
  <c r="E16" i="6"/>
  <c r="E15" i="6"/>
  <c r="E14" i="6"/>
  <c r="E13" i="6"/>
  <c r="E12" i="6"/>
  <c r="E11" i="6"/>
  <c r="E10" i="6"/>
  <c r="E9" i="6"/>
  <c r="E26" i="6" s="1"/>
  <c r="C27" i="6" s="1"/>
  <c r="E8" i="6"/>
  <c r="E7" i="6"/>
  <c r="L26" i="7" l="1"/>
  <c r="L13" i="7"/>
  <c r="D26" i="5"/>
  <c r="C26" i="5"/>
  <c r="E25" i="5"/>
  <c r="E24" i="5"/>
  <c r="E23" i="5"/>
  <c r="E22" i="5"/>
  <c r="E21" i="5"/>
  <c r="E20" i="5"/>
  <c r="E19" i="5"/>
  <c r="E18" i="5"/>
  <c r="E17" i="5"/>
  <c r="E16" i="5"/>
  <c r="E15" i="5"/>
  <c r="E14" i="5"/>
  <c r="E13" i="5"/>
  <c r="E12" i="5"/>
  <c r="E11" i="5"/>
  <c r="E10" i="5"/>
  <c r="E9" i="5"/>
  <c r="E8" i="5"/>
  <c r="E7" i="5"/>
  <c r="E26" i="5" s="1"/>
  <c r="I21" i="1" l="1"/>
  <c r="J21" i="1"/>
  <c r="K21" i="1"/>
  <c r="E21" i="1"/>
  <c r="L18" i="1" l="1"/>
  <c r="L4" i="1"/>
  <c r="L13" i="1"/>
  <c r="G18" i="1"/>
  <c r="H18" i="1"/>
  <c r="F18" i="1"/>
  <c r="H14" i="1"/>
  <c r="G14" i="1"/>
  <c r="G21" i="1" s="1"/>
  <c r="F14" i="1"/>
  <c r="M4" i="1"/>
  <c r="M21" i="1" s="1"/>
  <c r="H21" i="1" l="1"/>
  <c r="N21" i="1"/>
  <c r="L21" i="1"/>
  <c r="F21" i="1"/>
</calcChain>
</file>

<file path=xl/sharedStrings.xml><?xml version="1.0" encoding="utf-8"?>
<sst xmlns="http://schemas.openxmlformats.org/spreadsheetml/2006/main" count="379" uniqueCount="273">
  <si>
    <t>State</t>
  </si>
  <si>
    <t>PACE</t>
  </si>
  <si>
    <t>California</t>
  </si>
  <si>
    <t>Florida</t>
  </si>
  <si>
    <t>Georgia</t>
  </si>
  <si>
    <t>Illinois</t>
  </si>
  <si>
    <t>Indiana</t>
  </si>
  <si>
    <t>Iowa</t>
  </si>
  <si>
    <t>Maryland</t>
  </si>
  <si>
    <t>Michigan</t>
  </si>
  <si>
    <t>New Jersey</t>
  </si>
  <si>
    <t>New York</t>
  </si>
  <si>
    <t>Ohio</t>
  </si>
  <si>
    <t>Pennsylvania</t>
  </si>
  <si>
    <t>RHM</t>
  </si>
  <si>
    <t>Saint Agnes Medical Center</t>
  </si>
  <si>
    <t>Connecticut/
Massachusetts</t>
  </si>
  <si>
    <t>THOfNE</t>
  </si>
  <si>
    <t>Holy Cross Hospital</t>
  </si>
  <si>
    <t>St. Mary's Health Care System</t>
  </si>
  <si>
    <t>Idaho/Oregon</t>
  </si>
  <si>
    <t>Saint Alphonsus Health System</t>
  </si>
  <si>
    <t>Loyola University Health System</t>
  </si>
  <si>
    <t>Mercy Chicago</t>
  </si>
  <si>
    <t>Saint Joseph Health System</t>
  </si>
  <si>
    <t>MercyOne</t>
  </si>
  <si>
    <t>Holy Cross Health</t>
  </si>
  <si>
    <t>Saint Joseph Mercy Health System</t>
  </si>
  <si>
    <t>Trenton</t>
  </si>
  <si>
    <t>St. Peter's Health Partners</t>
  </si>
  <si>
    <t>St. Joseph's Health</t>
  </si>
  <si>
    <t>Mount Carmel Health System</t>
  </si>
  <si>
    <t>Pennsylvania/
Delaware</t>
  </si>
  <si>
    <t>Trinity Health Mid-Atlantic</t>
  </si>
  <si>
    <t>Pittsburgh Mercy</t>
  </si>
  <si>
    <t>≥75</t>
  </si>
  <si>
    <t>MGPS</t>
  </si>
  <si>
    <t>CIN</t>
  </si>
  <si>
    <t>TH at Home</t>
  </si>
  <si>
    <t>Independent Living</t>
  </si>
  <si>
    <t>65-74</t>
  </si>
  <si>
    <t>16-64 w/high risk medical condition</t>
  </si>
  <si>
    <t>Saint Francis Healthcare LIFE</t>
  </si>
  <si>
    <t>Mercy LIFE West Philadelphia</t>
  </si>
  <si>
    <t>Mercy LIFE PA</t>
  </si>
  <si>
    <t>LIFE St Mary</t>
  </si>
  <si>
    <t>Alabama</t>
  </si>
  <si>
    <t>Mercy LIFE AL</t>
  </si>
  <si>
    <t>Trinity Health LIFE NJ</t>
  </si>
  <si>
    <t>North Carolina</t>
  </si>
  <si>
    <t>Mercy LIFE MA</t>
  </si>
  <si>
    <t>Mercy Adult Day Health</t>
  </si>
  <si>
    <t>Location Contact</t>
  </si>
  <si>
    <t>Expected Numbers</t>
  </si>
  <si>
    <t>Pre Clinic Work</t>
  </si>
  <si>
    <t>Clinic Day Logistics</t>
  </si>
  <si>
    <t>Post Clinic #1</t>
  </si>
  <si>
    <t>Post Clinic #2</t>
  </si>
  <si>
    <t>Location</t>
  </si>
  <si>
    <t>Address</t>
  </si>
  <si>
    <t>Phone Number</t>
  </si>
  <si>
    <t>Estimated PACE Colleagues</t>
  </si>
  <si>
    <t>Estimated NON-PACE Colleagues</t>
  </si>
  <si>
    <t>Estimated Total Participants</t>
  </si>
  <si>
    <t>Estimated Participants 16-64</t>
  </si>
  <si>
    <t>Estimated Participants 65-74</t>
  </si>
  <si>
    <t>Estimated Participants  75+</t>
  </si>
  <si>
    <t>Clinic Date 1</t>
  </si>
  <si>
    <t>Clinic Date 2</t>
  </si>
  <si>
    <t>Clinic Date 3</t>
  </si>
  <si>
    <t>Confirmation Phone Call</t>
  </si>
  <si>
    <t>Consents Completed</t>
  </si>
  <si>
    <t>Copy of Insurance Cards-both sides</t>
  </si>
  <si>
    <t>Multipatient Upload completed- 10 days before clinic</t>
  </si>
  <si>
    <t>Consents and Insurance Cards in order of administration</t>
  </si>
  <si>
    <t>Clinic Site set up per specifications</t>
  </si>
  <si>
    <t>Appointment Times Communicated to Staff</t>
  </si>
  <si>
    <t>Appointment Times Communicated to Residents</t>
  </si>
  <si>
    <t>SNF Resdidents to be in room during Clinic</t>
  </si>
  <si>
    <t>Assistant Assigned to Pharmacist</t>
  </si>
  <si>
    <t>Cart ready for Pharmacist</t>
  </si>
  <si>
    <t>Number of Residents Vaccinated</t>
  </si>
  <si>
    <t>Number of Staff Vaccinated</t>
  </si>
  <si>
    <t>2475 McClellan Avenue, Pennsauken, NJ 08109</t>
  </si>
  <si>
    <t>(856) 675-3355</t>
  </si>
  <si>
    <t>LIFE St Francis</t>
  </si>
  <si>
    <t>7500 Kevin Johnson Boulevard, Bordentown, NJ 08505</t>
  </si>
  <si>
    <t>(609) 599-5433</t>
  </si>
  <si>
    <t>4508 Chestnut St, Philadelphia, PA 19139</t>
  </si>
  <si>
    <t>(267) 787-82820</t>
  </si>
  <si>
    <t>Saint Joseph PACE</t>
  </si>
  <si>
    <t>250 E. Day Rd, Mishawaka, IN 46545</t>
  </si>
  <si>
    <t>(574) 247-8700</t>
  </si>
  <si>
    <t>2900 SpringHill Ave, Mobile, AL 3607</t>
  </si>
  <si>
    <t>(251) 287-8420</t>
  </si>
  <si>
    <t>LIFE St Joseph of the Pines</t>
  </si>
  <si>
    <t>4900 Raeford Rd, Fayetteville, NC 28304</t>
  </si>
  <si>
    <t>(910) 429-7220</t>
  </si>
  <si>
    <t>200 Hillside Cir, West Springfield, MA 01089</t>
  </si>
  <si>
    <t>(413) 748-7223</t>
  </si>
  <si>
    <t>West Springfield, MA</t>
  </si>
  <si>
    <t>1072 Justison St., Wilmington, DE 19801</t>
  </si>
  <si>
    <t>(302) 660-3351</t>
  </si>
  <si>
    <t>2500 Northgate Dr, Feasterville-Trevose, PA 19053</t>
  </si>
  <si>
    <t>(267) 991-7600</t>
  </si>
  <si>
    <t>1390 Broad Street, Philadelphia, PA 19145</t>
  </si>
  <si>
    <t>(215) 339-4747</t>
  </si>
  <si>
    <t>TH PACE System Office Admin</t>
  </si>
  <si>
    <t xml:space="preserve">Livonia, MI </t>
  </si>
  <si>
    <t>NA</t>
  </si>
  <si>
    <t>Estimated Residents</t>
  </si>
  <si>
    <t>Mercy Circle IL</t>
  </si>
  <si>
    <t>Providence Place</t>
  </si>
  <si>
    <t>Maine</t>
  </si>
  <si>
    <t>Mount St. Joseph</t>
  </si>
  <si>
    <t>Facility Contact</t>
  </si>
  <si>
    <t>Community</t>
  </si>
  <si>
    <t>Primary Contact</t>
  </si>
  <si>
    <t>Estimated Staff</t>
  </si>
  <si>
    <t>Estimated Residents 16-64</t>
  </si>
  <si>
    <t>Estimated Residents 65-74</t>
  </si>
  <si>
    <t>Estimated Residents  75+</t>
  </si>
  <si>
    <t xml:space="preserve">Sanctuary at St. Joseph's Village </t>
  </si>
  <si>
    <t xml:space="preserve">Sue Johnson </t>
  </si>
  <si>
    <t>5341 McAuley Drive, Ypsilanti, MI 48197</t>
  </si>
  <si>
    <t>734-712-1620</t>
  </si>
  <si>
    <t>St. Joseph of the Pines - BM and PK</t>
  </si>
  <si>
    <t>Wanda Avetta</t>
  </si>
  <si>
    <t>103 Gossman Rd, Southern Pines, NC 28387</t>
  </si>
  <si>
    <t>910-246-1039</t>
  </si>
  <si>
    <t>Frances Lachowicz</t>
  </si>
  <si>
    <t>3659 West 99th Street, Chicago, IL 60655</t>
  </si>
  <si>
    <t>773-253-3600</t>
  </si>
  <si>
    <t>Sanctuary at St. Paul's</t>
  </si>
  <si>
    <t>Terry Tomasi</t>
  </si>
  <si>
    <t>3602 South Ironwood Drive, South Bend, IN 46614</t>
  </si>
  <si>
    <t>574-284-9051</t>
  </si>
  <si>
    <t>Trinity Tower</t>
  </si>
  <si>
    <t>Tracy Miller</t>
  </si>
  <si>
    <t>316 Dr. Martin Luther King Jr. Blvd, South Bend, IN 46601</t>
  </si>
  <si>
    <t>574-335-1900</t>
  </si>
  <si>
    <t>IHM IL</t>
  </si>
  <si>
    <t>Nicole Kennedy</t>
  </si>
  <si>
    <t>610 W. Elm Aavenue, Monroe, MI 48162</t>
  </si>
  <si>
    <t>734-241-3660</t>
  </si>
  <si>
    <t>Bellbrook IL</t>
  </si>
  <si>
    <t>Jennifer Pachla</t>
  </si>
  <si>
    <t>873 West Avon Road, Rochester Hills, MI 48307</t>
  </si>
  <si>
    <t>248-656-6300</t>
  </si>
  <si>
    <t>Clinton Villa</t>
  </si>
  <si>
    <t>Sheri Kayl</t>
  </si>
  <si>
    <t>17825 Fifteen Mile Road, Clinton Township, MI 48035</t>
  </si>
  <si>
    <t>586-792-0358</t>
  </si>
  <si>
    <t>Heritage Place</t>
  </si>
  <si>
    <t>Martha Allen</t>
  </si>
  <si>
    <t>211 Atwater Street, Lake Orion, MI 48362</t>
  </si>
  <si>
    <t>248-693-9197</t>
  </si>
  <si>
    <t>Highland Haven</t>
  </si>
  <si>
    <t>Laura Maisevich</t>
  </si>
  <si>
    <t>917 Duck Lake Road, Highland, MI 48356</t>
  </si>
  <si>
    <t>248-889-2726</t>
  </si>
  <si>
    <t>Highland Meadowview</t>
  </si>
  <si>
    <t>923 Duck Lake Road, Highland, MI 48356</t>
  </si>
  <si>
    <t>248-889-5100</t>
  </si>
  <si>
    <t>Maple Vista</t>
  </si>
  <si>
    <t>Crystal Campagne</t>
  </si>
  <si>
    <t>600 Maple Vista, Imlay City, MI 48444</t>
  </si>
  <si>
    <t>810-724-6300</t>
  </si>
  <si>
    <t>Marian Oakland</t>
  </si>
  <si>
    <t>Angie Walton</t>
  </si>
  <si>
    <t>29250 West Ten Mile Road, Farmington Hills, MI 48336</t>
  </si>
  <si>
    <t>248-474-7204</t>
  </si>
  <si>
    <t>Marian Place</t>
  </si>
  <si>
    <t>Sara Bacarella-Accardo</t>
  </si>
  <si>
    <t>408 W. Front Street, Monroe, MI 48161</t>
  </si>
  <si>
    <t>734-241-2414</t>
  </si>
  <si>
    <t>Marycrest IL</t>
  </si>
  <si>
    <t>Ben McKinnon</t>
  </si>
  <si>
    <t>15495 Middlebelt Rd, Livonia, MI 48154</t>
  </si>
  <si>
    <t>734-743-4012</t>
  </si>
  <si>
    <t>Maryhaven</t>
  </si>
  <si>
    <t>Melissa Dewyer</t>
  </si>
  <si>
    <t>11350 Reeck Road, Southgate, MI 48195</t>
  </si>
  <si>
    <t>734-287-2111</t>
  </si>
  <si>
    <t>McAuley Commons</t>
  </si>
  <si>
    <t>Brycia Hill</t>
  </si>
  <si>
    <t>11500 Shoemaker Avenue, Detroit, MI 48213</t>
  </si>
  <si>
    <t>313-923-3517</t>
  </si>
  <si>
    <t>McGivney</t>
  </si>
  <si>
    <t>Monae Bellomy</t>
  </si>
  <si>
    <t>16850 Wyoming, Detroit, MI 48221</t>
  </si>
  <si>
    <t>313-862-4042</t>
  </si>
  <si>
    <t>Sanctuary at Mercy Village</t>
  </si>
  <si>
    <t>Kelsey Warsehfski</t>
  </si>
  <si>
    <t>4170 24th Avenue, Fort Gratiot, MI 48059</t>
  </si>
  <si>
    <t>810-989-7492</t>
  </si>
  <si>
    <t>Sanctuary at the Oaks</t>
  </si>
  <si>
    <t>Jeanine Gomez</t>
  </si>
  <si>
    <t>1740 Village Drive, Muskegon, MI 49442</t>
  </si>
  <si>
    <t>231-672-2702</t>
  </si>
  <si>
    <t>Theresa Maxis</t>
  </si>
  <si>
    <t>Chris Wilson</t>
  </si>
  <si>
    <t>16800 Wyoming, Detroit, MI 48221</t>
  </si>
  <si>
    <t>313-342-3836</t>
  </si>
  <si>
    <t>Villa Marie</t>
  </si>
  <si>
    <t>Cena Brown</t>
  </si>
  <si>
    <t>15131 Newburgh, Livonia, MI 48154</t>
  </si>
  <si>
    <t>734-464-9494</t>
  </si>
  <si>
    <t>Sanctuary at Woodland</t>
  </si>
  <si>
    <t>Becky Lund</t>
  </si>
  <si>
    <t>7533 Grand River Road, Brighton, MI 48114</t>
  </si>
  <si>
    <t>248-361-1726</t>
  </si>
  <si>
    <t>Diane Sinclair</t>
  </si>
  <si>
    <t>7 Highwood Street, Waterville, ME 04901</t>
  </si>
  <si>
    <t>207-873-0705 ext 210</t>
  </si>
  <si>
    <t>Massechussets</t>
  </si>
  <si>
    <t>Richard Pelland</t>
  </si>
  <si>
    <t>5 Gamelin St, Holyoke, MA 01040</t>
  </si>
  <si>
    <t>413-534-9700</t>
  </si>
  <si>
    <t>Glacier IL</t>
  </si>
  <si>
    <t>Julie Winkle</t>
  </si>
  <si>
    <t>1200 Earhart Road, Ann Arbor, MI 48104</t>
  </si>
  <si>
    <t>734-564-0523</t>
  </si>
  <si>
    <t>Estimated Patients</t>
  </si>
  <si>
    <t>System-Wide</t>
  </si>
  <si>
    <t>PHASE -1B</t>
  </si>
  <si>
    <t>Description</t>
  </si>
  <si>
    <r>
      <t xml:space="preserve">ALL POPULATION with </t>
    </r>
    <r>
      <rPr>
        <b/>
        <u/>
        <sz val="11"/>
        <color theme="1"/>
        <rFont val="Calibri"/>
        <family val="2"/>
        <scheme val="minor"/>
      </rPr>
      <t>Age &gt;= 75 
DOB &gt;= 1945-12-31
(Data Sources: Nthrive billing data and MECA attributed population data)</t>
    </r>
  </si>
  <si>
    <t xml:space="preserve">Regional Population Counts for Affiliated and Employed Providers </t>
  </si>
  <si>
    <t>RHMName</t>
  </si>
  <si>
    <t>Affiliated</t>
  </si>
  <si>
    <t>Employed</t>
  </si>
  <si>
    <t>Total</t>
  </si>
  <si>
    <t>Albany</t>
  </si>
  <si>
    <t>Athens</t>
  </si>
  <si>
    <t>Boise</t>
  </si>
  <si>
    <t>California Fresno</t>
  </si>
  <si>
    <t>Columbus</t>
  </si>
  <si>
    <t>Ft. Lauderdale</t>
  </si>
  <si>
    <t>Illinois Mercy</t>
  </si>
  <si>
    <t>Langhorne</t>
  </si>
  <si>
    <t>Loyola</t>
  </si>
  <si>
    <t>SEPA</t>
  </si>
  <si>
    <t>South Bend</t>
  </si>
  <si>
    <t>Southeast Michigan</t>
  </si>
  <si>
    <t>Syracuse</t>
  </si>
  <si>
    <t>Trinity Health of New England</t>
  </si>
  <si>
    <t>West Michigan</t>
  </si>
  <si>
    <t>Wilmington</t>
  </si>
  <si>
    <t>Grand Total</t>
  </si>
  <si>
    <t>There are a couple instances for each ministry where the CIN name isn't fully aligned with the RHM.  This appears to happen when either the member received care far from home or in instances where the physician may have moved from one ministry to another. </t>
  </si>
  <si>
    <t>PHASE - 1C (65-74 years)</t>
  </si>
  <si>
    <r>
      <t xml:space="preserve">ALL POPULATION with Age </t>
    </r>
    <r>
      <rPr>
        <b/>
        <u/>
        <sz val="11"/>
        <color theme="1"/>
        <rFont val="Calibri"/>
        <family val="2"/>
        <scheme val="minor"/>
      </rPr>
      <t>(&gt;=65 and &lt;75)
DOB between 1946-01-01 and 1955-12-31</t>
    </r>
    <r>
      <rPr>
        <sz val="11"/>
        <color theme="1"/>
        <rFont val="Calibri"/>
        <family val="2"/>
        <scheme val="minor"/>
      </rPr>
      <t xml:space="preserve">
(Data Sources: Nthrive billing data and MECA attributed population data)</t>
    </r>
  </si>
  <si>
    <t>Total Pop Counts</t>
  </si>
  <si>
    <t>Region(s)</t>
  </si>
  <si>
    <t>Final Target Population 
Affiliated + Employed</t>
  </si>
  <si>
    <t>Final Pop Count</t>
  </si>
  <si>
    <t xml:space="preserve">Regional Vaccine Outreach Population Counts for Affiliated and Employed Providers </t>
  </si>
  <si>
    <r>
      <t xml:space="preserve">Data Sources: </t>
    </r>
    <r>
      <rPr>
        <sz val="12"/>
        <color theme="1"/>
        <rFont val="Calibri"/>
        <family val="2"/>
        <scheme val="minor"/>
      </rPr>
      <t>Nthrive billing data and MECA attributed population data</t>
    </r>
  </si>
  <si>
    <t>Phase 1B: Age 75+</t>
  </si>
  <si>
    <t>Phase 1C: Age 65-74</t>
  </si>
  <si>
    <t>Phase 1C: Age 16-65 High Risk*</t>
  </si>
  <si>
    <t>DOB &lt;= 1945-12-31</t>
  </si>
  <si>
    <t>DOB between
 1946-01-01 and 1955-12-31</t>
  </si>
  <si>
    <t>DOB between
 1956-01-01 and 2004-12-31
Have at least one high risk condition*</t>
  </si>
  <si>
    <t>Combined
Phases 1B-1C</t>
  </si>
  <si>
    <t>*High Risk Conditions are based on guidelines from the CDC and represent conditions that have shown increased risk for adverse events associated with COVID-19</t>
  </si>
  <si>
    <t>https://www.cdc.gov/coronavirus/2019-ncov/need-extra-precautions/people-with-medical-conditions.html</t>
  </si>
  <si>
    <t>High risk conditions were identified from diagnosis codes on billed claims (nThrive) and APM paid claims (MECA/SPARC)</t>
  </si>
  <si>
    <t>Combined 1B and 1C</t>
  </si>
  <si>
    <t>1 B Total ≥75</t>
  </si>
  <si>
    <t>1C Total 65-74</t>
  </si>
  <si>
    <t>1C Total 16-64 w/high risk medical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</si>
</sst>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b/>
      <sz val="14"/>
      <color theme="0"/>
      <name val="Calibri"/>
      <family val="2"/>
      <scheme val="minor"/>
    </font>
    <font>
      <sz val="14"/>
      <color theme="1"/>
      <name val="Calibri"/>
      <family val="2"/>
      <scheme val="minor"/>
    </font>
    <font>
      <b/>
      <sz val="14"/>
      <color theme="0"/>
      <name val="Calibri"/>
      <family val="2"/>
    </font>
    <font>
      <sz val="14"/>
      <name val="Calibri"/>
      <family val="2"/>
      <scheme val="minor"/>
    </font>
    <font>
      <sz val="14"/>
      <name val="Calibri"/>
      <family val="2"/>
    </font>
    <font>
      <b/>
      <sz val="11"/>
      <color rgb="FF3F3F3F"/>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b/>
      <u/>
      <sz val="11"/>
      <color theme="1"/>
      <name val="Calibri"/>
      <family val="2"/>
      <scheme val="minor"/>
    </font>
    <font>
      <sz val="8"/>
      <name val="Calibri"/>
      <family val="2"/>
      <scheme val="minor"/>
    </font>
    <font>
      <u/>
      <sz val="11"/>
      <color theme="10"/>
      <name val="Calibri"/>
      <family val="2"/>
      <scheme val="minor"/>
    </font>
    <font>
      <sz val="12"/>
      <color theme="1"/>
      <name val="Calibri"/>
      <family val="2"/>
      <scheme val="minor"/>
    </font>
    <font>
      <sz val="11"/>
      <color rgb="FF000000"/>
      <name val="Calibri"/>
      <family val="2"/>
      <scheme val="minor"/>
    </font>
  </fonts>
  <fills count="15">
    <fill>
      <patternFill patternType="none"/>
    </fill>
    <fill>
      <patternFill patternType="gray125"/>
    </fill>
    <fill>
      <patternFill patternType="solid">
        <fgColor rgb="FF7030A0"/>
        <bgColor indexed="64"/>
      </patternFill>
    </fill>
    <fill>
      <patternFill patternType="solid">
        <fgColor rgb="FFB889DB"/>
        <bgColor indexed="64"/>
      </patternFill>
    </fill>
    <fill>
      <patternFill patternType="solid">
        <fgColor rgb="FFF2F2F2"/>
      </patternFill>
    </fill>
    <fill>
      <patternFill patternType="solid">
        <fgColor rgb="FFA5A5A5"/>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rgb="FF000000"/>
      </right>
      <top style="thin">
        <color rgb="FF000000"/>
      </top>
      <bottom style="thin">
        <color rgb="FF000000"/>
      </bottom>
      <diagonal/>
    </border>
    <border>
      <left style="thin">
        <color rgb="FF000000"/>
      </left>
      <right style="thick">
        <color indexed="64"/>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3F3F3F"/>
      </bottom>
      <diagonal/>
    </border>
    <border>
      <left/>
      <right style="thin">
        <color rgb="FF3F3F3F"/>
      </right>
      <top/>
      <bottom style="double">
        <color rgb="FF3F3F3F"/>
      </bottom>
      <diagonal/>
    </border>
    <border>
      <left style="double">
        <color rgb="FF3F3F3F"/>
      </left>
      <right style="double">
        <color rgb="FF3F3F3F"/>
      </right>
      <top/>
      <bottom/>
      <diagonal/>
    </border>
    <border>
      <left style="medium">
        <color indexed="64"/>
      </left>
      <right style="medium">
        <color indexed="64"/>
      </right>
      <top style="medium">
        <color indexed="64"/>
      </top>
      <bottom style="medium">
        <color indexed="64"/>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6" fillId="4" borderId="9" applyNumberFormat="0" applyAlignment="0" applyProtection="0"/>
    <xf numFmtId="0" fontId="7" fillId="5" borderId="10" applyNumberFormat="0" applyAlignment="0" applyProtection="0"/>
    <xf numFmtId="43" fontId="10" fillId="0" borderId="0" applyFont="0" applyFill="0" applyBorder="0" applyAlignment="0" applyProtection="0"/>
    <xf numFmtId="0" fontId="16" fillId="0" borderId="0" applyNumberFormat="0" applyFill="0" applyBorder="0" applyAlignment="0" applyProtection="0"/>
  </cellStyleXfs>
  <cellXfs count="98">
    <xf numFmtId="0" fontId="0" fillId="0" borderId="0" xfId="0"/>
    <xf numFmtId="0" fontId="2" fillId="0" borderId="0" xfId="0" applyFont="1"/>
    <xf numFmtId="0" fontId="2" fillId="0" borderId="5" xfId="0" applyFont="1" applyBorder="1" applyAlignment="1">
      <alignment wrapText="1"/>
    </xf>
    <xf numFmtId="0" fontId="1"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1" fillId="2" borderId="2" xfId="0" applyFont="1" applyFill="1" applyBorder="1"/>
    <xf numFmtId="0" fontId="1" fillId="2" borderId="4" xfId="0" applyFont="1" applyFill="1" applyBorder="1" applyAlignment="1">
      <alignment wrapText="1"/>
    </xf>
    <xf numFmtId="0" fontId="1" fillId="2" borderId="5" xfId="0" applyFont="1" applyFill="1" applyBorder="1"/>
    <xf numFmtId="0" fontId="1" fillId="2" borderId="6" xfId="0" applyFont="1" applyFill="1" applyBorder="1" applyAlignment="1">
      <alignment wrapText="1"/>
    </xf>
    <xf numFmtId="0" fontId="2" fillId="0" borderId="5" xfId="0" applyFont="1" applyBorder="1"/>
    <xf numFmtId="0" fontId="2" fillId="0" borderId="6" xfId="0" applyFont="1" applyBorder="1" applyAlignment="1">
      <alignment wrapText="1"/>
    </xf>
    <xf numFmtId="0" fontId="2" fillId="0" borderId="7" xfId="0" applyFont="1" applyBorder="1"/>
    <xf numFmtId="0" fontId="2" fillId="0" borderId="8" xfId="0" applyFont="1" applyBorder="1" applyAlignment="1">
      <alignment wrapText="1"/>
    </xf>
    <xf numFmtId="0" fontId="4" fillId="0" borderId="0" xfId="0" applyFont="1"/>
    <xf numFmtId="0" fontId="4" fillId="0" borderId="5" xfId="0" applyFont="1" applyFill="1" applyBorder="1"/>
    <xf numFmtId="0" fontId="4" fillId="0" borderId="6" xfId="0" applyFont="1" applyFill="1" applyBorder="1" applyAlignment="1">
      <alignment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9" fillId="5" borderId="10" xfId="2" applyFont="1"/>
    <xf numFmtId="0" fontId="9" fillId="5" borderId="10" xfId="2" applyFont="1" applyAlignment="1">
      <alignment wrapText="1"/>
    </xf>
    <xf numFmtId="0" fontId="9" fillId="7" borderId="10" xfId="2" applyFont="1" applyFill="1" applyAlignment="1">
      <alignment wrapText="1"/>
    </xf>
    <xf numFmtId="0" fontId="9" fillId="10" borderId="10" xfId="2" applyFont="1" applyFill="1"/>
    <xf numFmtId="0" fontId="9" fillId="10" borderId="10" xfId="2" applyFont="1" applyFill="1" applyAlignment="1">
      <alignment wrapText="1"/>
    </xf>
    <xf numFmtId="0" fontId="9" fillId="9" borderId="10" xfId="2" applyFont="1" applyFill="1" applyAlignment="1">
      <alignment wrapText="1"/>
    </xf>
    <xf numFmtId="0" fontId="9" fillId="8" borderId="13" xfId="2" applyFont="1" applyFill="1" applyBorder="1" applyAlignment="1">
      <alignment wrapText="1"/>
    </xf>
    <xf numFmtId="0" fontId="0" fillId="0" borderId="0" xfId="0" applyAlignment="1">
      <alignment wrapText="1"/>
    </xf>
    <xf numFmtId="0" fontId="0" fillId="0" borderId="0" xfId="0" applyAlignment="1">
      <alignment horizontal="left" wrapText="1"/>
    </xf>
    <xf numFmtId="0" fontId="0" fillId="0" borderId="0" xfId="0" applyAlignment="1">
      <alignment horizontal="right"/>
    </xf>
    <xf numFmtId="0" fontId="9" fillId="7" borderId="10" xfId="2" applyFont="1" applyFill="1"/>
    <xf numFmtId="0" fontId="9" fillId="5" borderId="15" xfId="2" applyFont="1" applyBorder="1"/>
    <xf numFmtId="0" fontId="0" fillId="11" borderId="14" xfId="0" applyFill="1" applyBorder="1"/>
    <xf numFmtId="0" fontId="0" fillId="12" borderId="0" xfId="0" applyFill="1"/>
    <xf numFmtId="0" fontId="2" fillId="0" borderId="16" xfId="0" applyFont="1" applyBorder="1" applyAlignment="1">
      <alignment wrapText="1"/>
    </xf>
    <xf numFmtId="0" fontId="2" fillId="0" borderId="1" xfId="0" applyFont="1" applyBorder="1"/>
    <xf numFmtId="0" fontId="2" fillId="0" borderId="6" xfId="0" applyFont="1" applyBorder="1"/>
    <xf numFmtId="0" fontId="1" fillId="2" borderId="17" xfId="0" applyFont="1" applyFill="1" applyBorder="1" applyAlignment="1">
      <alignment horizontal="center"/>
    </xf>
    <xf numFmtId="0" fontId="1" fillId="3" borderId="18" xfId="0" applyFont="1" applyFill="1" applyBorder="1" applyAlignment="1">
      <alignment horizontal="center" vertical="center" wrapText="1"/>
    </xf>
    <xf numFmtId="0" fontId="2" fillId="0" borderId="18" xfId="0" applyFont="1" applyBorder="1" applyAlignment="1">
      <alignment wrapText="1"/>
    </xf>
    <xf numFmtId="0" fontId="4" fillId="0" borderId="18" xfId="0" applyFont="1" applyFill="1" applyBorder="1" applyAlignment="1">
      <alignment horizontal="center" vertical="center" wrapText="1"/>
    </xf>
    <xf numFmtId="0" fontId="1" fillId="2" borderId="1" xfId="0" applyFont="1" applyFill="1" applyBorder="1" applyAlignment="1">
      <alignment horizontal="center"/>
    </xf>
    <xf numFmtId="0" fontId="1" fillId="3" borderId="1" xfId="0" applyFont="1" applyFill="1" applyBorder="1" applyAlignment="1">
      <alignment horizontal="center" vertical="center" wrapText="1"/>
    </xf>
    <xf numFmtId="0" fontId="2" fillId="0" borderId="1" xfId="0" applyFont="1" applyFill="1" applyBorder="1"/>
    <xf numFmtId="0" fontId="12" fillId="0" borderId="0" xfId="0" applyFont="1"/>
    <xf numFmtId="0" fontId="13" fillId="13" borderId="1" xfId="0" applyFont="1" applyFill="1" applyBorder="1" applyAlignment="1">
      <alignment horizontal="center" vertical="center"/>
    </xf>
    <xf numFmtId="0" fontId="0" fillId="0" borderId="1" xfId="0" applyBorder="1"/>
    <xf numFmtId="164" fontId="0" fillId="0" borderId="1" xfId="3" applyNumberFormat="1" applyFont="1" applyBorder="1"/>
    <xf numFmtId="0" fontId="11" fillId="0" borderId="1" xfId="0" applyFont="1" applyBorder="1"/>
    <xf numFmtId="164" fontId="11" fillId="0" borderId="1" xfId="3" applyNumberFormat="1" applyFont="1" applyBorder="1"/>
    <xf numFmtId="164" fontId="0" fillId="0" borderId="0" xfId="0" applyNumberFormat="1"/>
    <xf numFmtId="43" fontId="0" fillId="0" borderId="0" xfId="0" applyNumberFormat="1"/>
    <xf numFmtId="0" fontId="13" fillId="0" borderId="1" xfId="0" applyFont="1" applyBorder="1" applyAlignment="1">
      <alignment horizontal="center" vertical="center" wrapText="1"/>
    </xf>
    <xf numFmtId="0" fontId="1" fillId="2" borderId="2" xfId="0" applyFont="1" applyFill="1" applyBorder="1" applyAlignment="1">
      <alignment horizontal="center"/>
    </xf>
    <xf numFmtId="0" fontId="13" fillId="0" borderId="0" xfId="0" applyFont="1"/>
    <xf numFmtId="0" fontId="13" fillId="0" borderId="1" xfId="0" applyFont="1" applyBorder="1" applyAlignment="1">
      <alignment horizontal="center" vertical="center"/>
    </xf>
    <xf numFmtId="0" fontId="0" fillId="0" borderId="1" xfId="0" applyBorder="1" applyAlignment="1">
      <alignment horizontal="left" wrapText="1"/>
    </xf>
    <xf numFmtId="164" fontId="0" fillId="0" borderId="1" xfId="0" applyNumberFormat="1" applyBorder="1"/>
    <xf numFmtId="0" fontId="13" fillId="0" borderId="1" xfId="0" applyFont="1" applyBorder="1" applyAlignment="1">
      <alignment horizontal="left" wrapText="1"/>
    </xf>
    <xf numFmtId="164" fontId="13" fillId="0" borderId="1" xfId="3" applyNumberFormat="1" applyFont="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3" fillId="13" borderId="1" xfId="0" applyFont="1" applyFill="1" applyBorder="1" applyAlignment="1">
      <alignment horizont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164" fontId="13" fillId="14" borderId="19" xfId="3" applyNumberFormat="1" applyFont="1" applyFill="1" applyBorder="1" applyAlignment="1">
      <alignment horizontal="center" vertical="center"/>
    </xf>
    <xf numFmtId="164" fontId="13" fillId="14" borderId="20" xfId="3" applyNumberFormat="1" applyFont="1" applyFill="1" applyBorder="1" applyAlignment="1">
      <alignment horizontal="center" vertical="center"/>
    </xf>
    <xf numFmtId="164" fontId="13" fillId="14" borderId="16" xfId="3" applyNumberFormat="1" applyFont="1" applyFill="1" applyBorder="1" applyAlignment="1">
      <alignment horizontal="center" vertical="center"/>
    </xf>
    <xf numFmtId="0" fontId="0" fillId="0" borderId="0" xfId="0" applyAlignment="1">
      <alignment horizontal="left" vertical="center" wrapText="1"/>
    </xf>
    <xf numFmtId="164" fontId="13" fillId="13" borderId="19" xfId="0" applyNumberFormat="1" applyFont="1" applyFill="1" applyBorder="1" applyAlignment="1">
      <alignment horizontal="center"/>
    </xf>
    <xf numFmtId="0" fontId="13" fillId="13" borderId="20" xfId="0" applyFont="1" applyFill="1" applyBorder="1" applyAlignment="1">
      <alignment horizontal="center"/>
    </xf>
    <xf numFmtId="0" fontId="13" fillId="13" borderId="16" xfId="0" applyFont="1" applyFill="1" applyBorder="1" applyAlignment="1">
      <alignment horizontal="center"/>
    </xf>
    <xf numFmtId="0" fontId="6" fillId="4" borderId="9" xfId="1" applyAlignment="1">
      <alignment horizontal="center"/>
    </xf>
    <xf numFmtId="0" fontId="8" fillId="6" borderId="11" xfId="0" applyFont="1" applyFill="1" applyBorder="1" applyAlignment="1">
      <alignment horizontal="center"/>
    </xf>
    <xf numFmtId="0" fontId="8" fillId="6" borderId="12" xfId="0" applyFont="1" applyFill="1" applyBorder="1" applyAlignment="1">
      <alignment horizontal="center"/>
    </xf>
    <xf numFmtId="0" fontId="6" fillId="7" borderId="9" xfId="1" applyFill="1" applyAlignment="1">
      <alignment horizontal="center"/>
    </xf>
    <xf numFmtId="0" fontId="6" fillId="8" borderId="9" xfId="1" applyFill="1" applyAlignment="1">
      <alignment horizontal="center"/>
    </xf>
    <xf numFmtId="0" fontId="6" fillId="9" borderId="9" xfId="1" applyFill="1"/>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13" borderId="21" xfId="0" applyFont="1" applyFill="1" applyBorder="1" applyAlignment="1">
      <alignment horizontal="center" vertical="center"/>
    </xf>
    <xf numFmtId="3" fontId="0" fillId="0" borderId="1" xfId="3" applyNumberFormat="1" applyFont="1" applyBorder="1"/>
    <xf numFmtId="3" fontId="0" fillId="0" borderId="19" xfId="3" applyNumberFormat="1" applyFont="1" applyBorder="1"/>
    <xf numFmtId="3" fontId="18" fillId="0" borderId="1" xfId="0" applyNumberFormat="1" applyFont="1" applyBorder="1" applyAlignment="1">
      <alignment vertical="center"/>
    </xf>
    <xf numFmtId="3" fontId="0" fillId="0" borderId="1" xfId="0" applyNumberFormat="1" applyBorder="1"/>
    <xf numFmtId="3" fontId="0" fillId="0" borderId="1" xfId="3" applyNumberFormat="1" applyFont="1" applyFill="1" applyBorder="1"/>
    <xf numFmtId="3" fontId="11" fillId="0" borderId="1" xfId="3" applyNumberFormat="1" applyFont="1" applyBorder="1"/>
    <xf numFmtId="3" fontId="11" fillId="0" borderId="22" xfId="3" applyNumberFormat="1" applyFont="1" applyBorder="1"/>
    <xf numFmtId="3" fontId="11" fillId="0" borderId="1" xfId="0" applyNumberFormat="1" applyFont="1" applyBorder="1"/>
    <xf numFmtId="0" fontId="16" fillId="0" borderId="0" xfId="4"/>
    <xf numFmtId="0" fontId="1" fillId="3" borderId="0" xfId="0" applyFont="1" applyFill="1" applyAlignment="1">
      <alignment wrapText="1"/>
    </xf>
    <xf numFmtId="0" fontId="5" fillId="0" borderId="6" xfId="0" applyFont="1" applyFill="1" applyBorder="1" applyAlignment="1">
      <alignment horizontal="right"/>
    </xf>
    <xf numFmtId="0" fontId="2" fillId="0" borderId="1" xfId="0" applyFont="1" applyBorder="1" applyAlignment="1"/>
    <xf numFmtId="0" fontId="5" fillId="0" borderId="1" xfId="0" applyFont="1" applyFill="1" applyBorder="1" applyAlignment="1"/>
    <xf numFmtId="3" fontId="0" fillId="0" borderId="0" xfId="0" applyNumberFormat="1"/>
    <xf numFmtId="0" fontId="2" fillId="0" borderId="5" xfId="0" applyFont="1" applyFill="1" applyBorder="1"/>
    <xf numFmtId="0" fontId="2" fillId="0" borderId="6" xfId="0" applyFont="1" applyFill="1" applyBorder="1" applyAlignment="1">
      <alignment wrapText="1"/>
    </xf>
  </cellXfs>
  <cellStyles count="5">
    <cellStyle name="Check Cell" xfId="2" builtinId="23"/>
    <cellStyle name="Comma" xfId="3" builtinId="3"/>
    <cellStyle name="Hyperlink" xfId="4" builtinId="8"/>
    <cellStyle name="Normal" xfId="0" builtinId="0"/>
    <cellStyle name="Output" xfId="1" builtinId="21"/>
  </cellStyles>
  <dxfs count="0"/>
  <tableStyles count="0" defaultTableStyle="TableStyleMedium2" defaultPivotStyle="PivotStyleLight16"/>
  <colors>
    <mruColors>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cdc.gov/coronavirus/2019-ncov/need-extra-precautions/people-with-medical-condi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3BC5-F414-4995-8C69-7BF3AF4D62C4}">
  <dimension ref="A1:Q21"/>
  <sheetViews>
    <sheetView tabSelected="1" zoomScale="80" zoomScaleNormal="80" workbookViewId="0">
      <pane xSplit="2" ySplit="2" topLeftCell="C3" activePane="bottomRight" state="frozen"/>
      <selection pane="topRight" activeCell="C1" sqref="C1"/>
      <selection pane="bottomLeft" activeCell="A3" sqref="A3"/>
      <selection pane="bottomRight" activeCell="E22" sqref="E22:E23"/>
    </sheetView>
  </sheetViews>
  <sheetFormatPr defaultRowHeight="20.100000000000001" customHeight="1" x14ac:dyDescent="0.3"/>
  <cols>
    <col min="1" max="1" width="19.42578125" style="1" customWidth="1"/>
    <col min="2" max="2" width="22" style="1" customWidth="1"/>
    <col min="3" max="3" width="17.140625" style="1" customWidth="1"/>
    <col min="4" max="4" width="10.7109375" style="1" customWidth="1"/>
    <col min="5" max="5" width="10.42578125" style="1" customWidth="1"/>
    <col min="6" max="6" width="16.85546875" style="1" customWidth="1"/>
    <col min="7" max="7" width="9" style="1" customWidth="1"/>
    <col min="8" max="8" width="12.7109375" style="1" customWidth="1"/>
    <col min="9" max="9" width="16.28515625" style="1" customWidth="1"/>
    <col min="10" max="11" width="12.7109375" style="1" customWidth="1"/>
    <col min="12" max="12" width="20.7109375" style="1" customWidth="1"/>
    <col min="13" max="13" width="23.28515625" style="1" customWidth="1"/>
    <col min="14" max="14" width="13.28515625" style="1" customWidth="1"/>
    <col min="15" max="15" width="15.7109375" style="1" customWidth="1"/>
    <col min="16" max="16" width="18.28515625" style="1" customWidth="1"/>
    <col min="17" max="17" width="15.7109375" style="1" customWidth="1"/>
    <col min="18" max="16384" width="9.140625" style="1"/>
  </cols>
  <sheetData>
    <row r="1" spans="1:17" ht="20.100000000000001" customHeight="1" thickTop="1" x14ac:dyDescent="0.3">
      <c r="A1" s="6" t="s">
        <v>0</v>
      </c>
      <c r="B1" s="7" t="s">
        <v>14</v>
      </c>
      <c r="C1" s="60" t="s">
        <v>36</v>
      </c>
      <c r="D1" s="61"/>
      <c r="E1" s="62"/>
      <c r="F1" s="60" t="s">
        <v>1</v>
      </c>
      <c r="G1" s="61"/>
      <c r="H1" s="62"/>
      <c r="I1" s="60" t="s">
        <v>37</v>
      </c>
      <c r="J1" s="61"/>
      <c r="K1" s="62"/>
      <c r="L1" s="53" t="s">
        <v>38</v>
      </c>
      <c r="M1" s="37" t="s">
        <v>39</v>
      </c>
      <c r="N1" s="41"/>
      <c r="O1" s="41"/>
      <c r="P1" s="41"/>
      <c r="Q1" s="41"/>
    </row>
    <row r="2" spans="1:17" ht="74.25" customHeight="1" x14ac:dyDescent="0.3">
      <c r="A2" s="8"/>
      <c r="B2" s="9"/>
      <c r="C2" s="3" t="s">
        <v>41</v>
      </c>
      <c r="D2" s="4" t="s">
        <v>40</v>
      </c>
      <c r="E2" s="5" t="s">
        <v>35</v>
      </c>
      <c r="F2" s="3" t="s">
        <v>41</v>
      </c>
      <c r="G2" s="4" t="s">
        <v>40</v>
      </c>
      <c r="H2" s="5" t="s">
        <v>35</v>
      </c>
      <c r="I2" s="3" t="s">
        <v>41</v>
      </c>
      <c r="J2" s="4" t="s">
        <v>40</v>
      </c>
      <c r="K2" s="5" t="s">
        <v>35</v>
      </c>
      <c r="L2" s="3" t="s">
        <v>223</v>
      </c>
      <c r="M2" s="38" t="s">
        <v>110</v>
      </c>
      <c r="N2" s="42" t="s">
        <v>270</v>
      </c>
      <c r="O2" s="42" t="s">
        <v>271</v>
      </c>
      <c r="P2" s="3" t="s">
        <v>272</v>
      </c>
      <c r="Q2" s="91" t="s">
        <v>269</v>
      </c>
    </row>
    <row r="3" spans="1:17" ht="39.950000000000003" customHeight="1" x14ac:dyDescent="0.3">
      <c r="A3" s="10" t="s">
        <v>2</v>
      </c>
      <c r="B3" s="11" t="s">
        <v>15</v>
      </c>
      <c r="C3" s="2">
        <v>4</v>
      </c>
      <c r="D3" s="93">
        <v>0</v>
      </c>
      <c r="E3" s="92">
        <v>0</v>
      </c>
      <c r="F3" s="35"/>
      <c r="G3" s="35"/>
      <c r="H3" s="36"/>
      <c r="I3" s="34">
        <v>22110</v>
      </c>
      <c r="J3" s="35">
        <v>9769</v>
      </c>
      <c r="K3" s="36">
        <v>7922</v>
      </c>
      <c r="L3" s="2">
        <v>224</v>
      </c>
      <c r="M3" s="39"/>
      <c r="N3" s="35">
        <f>E3+H3+K3+L3+M3</f>
        <v>8146</v>
      </c>
      <c r="O3" s="35">
        <f>D3+G3+J3</f>
        <v>9769</v>
      </c>
      <c r="P3" s="35">
        <f>C3+I3</f>
        <v>22114</v>
      </c>
      <c r="Q3" s="35">
        <f>N3+O3+P3</f>
        <v>40029</v>
      </c>
    </row>
    <row r="4" spans="1:17" ht="39.950000000000003" customHeight="1" x14ac:dyDescent="0.3">
      <c r="A4" s="2" t="s">
        <v>16</v>
      </c>
      <c r="B4" s="11" t="s">
        <v>17</v>
      </c>
      <c r="C4" s="2">
        <v>54576</v>
      </c>
      <c r="D4" s="93">
        <v>24979</v>
      </c>
      <c r="E4" s="36">
        <v>25917</v>
      </c>
      <c r="F4" s="2">
        <v>23</v>
      </c>
      <c r="G4" s="35">
        <v>71</v>
      </c>
      <c r="H4" s="36">
        <v>176</v>
      </c>
      <c r="I4" s="2">
        <v>5679</v>
      </c>
      <c r="J4" s="35">
        <v>6860</v>
      </c>
      <c r="K4" s="36">
        <v>8959</v>
      </c>
      <c r="L4" s="2">
        <f>255+218</f>
        <v>473</v>
      </c>
      <c r="M4" s="39">
        <f>102+18</f>
        <v>120</v>
      </c>
      <c r="N4" s="35">
        <f t="shared" ref="N4:N20" si="0">E4+H4+K4+L4+M4</f>
        <v>35645</v>
      </c>
      <c r="O4" s="35">
        <f t="shared" ref="O4:O20" si="1">D4+G4+J4</f>
        <v>31910</v>
      </c>
      <c r="P4" s="35">
        <f t="shared" ref="P4:P20" si="2">C4+I4</f>
        <v>60255</v>
      </c>
      <c r="Q4" s="35">
        <f t="shared" ref="Q4:Q20" si="3">N4+O4+P4</f>
        <v>127810</v>
      </c>
    </row>
    <row r="5" spans="1:17" ht="39.950000000000003" customHeight="1" x14ac:dyDescent="0.3">
      <c r="A5" s="10" t="s">
        <v>3</v>
      </c>
      <c r="B5" s="11" t="s">
        <v>18</v>
      </c>
      <c r="C5" s="2">
        <v>59702</v>
      </c>
      <c r="D5" s="93">
        <v>29007</v>
      </c>
      <c r="E5" s="36">
        <v>32144</v>
      </c>
      <c r="F5" s="2"/>
      <c r="G5" s="35"/>
      <c r="H5" s="36"/>
      <c r="I5" s="2">
        <v>1059</v>
      </c>
      <c r="J5" s="35">
        <v>640</v>
      </c>
      <c r="K5" s="36">
        <v>542</v>
      </c>
      <c r="L5" s="2">
        <v>171</v>
      </c>
      <c r="M5" s="39"/>
      <c r="N5" s="35">
        <f t="shared" si="0"/>
        <v>32857</v>
      </c>
      <c r="O5" s="35">
        <f t="shared" si="1"/>
        <v>29647</v>
      </c>
      <c r="P5" s="35">
        <f t="shared" si="2"/>
        <v>60761</v>
      </c>
      <c r="Q5" s="35">
        <f t="shared" si="3"/>
        <v>123265</v>
      </c>
    </row>
    <row r="6" spans="1:17" ht="39.950000000000003" customHeight="1" x14ac:dyDescent="0.3">
      <c r="A6" s="10" t="s">
        <v>4</v>
      </c>
      <c r="B6" s="11" t="s">
        <v>19</v>
      </c>
      <c r="C6" s="2">
        <v>17706</v>
      </c>
      <c r="D6" s="93">
        <v>14785</v>
      </c>
      <c r="E6" s="36">
        <v>12106</v>
      </c>
      <c r="F6" s="2">
        <v>52</v>
      </c>
      <c r="G6" s="35">
        <v>103</v>
      </c>
      <c r="H6" s="36">
        <v>107</v>
      </c>
      <c r="I6" s="2">
        <v>25</v>
      </c>
      <c r="J6" s="35">
        <v>23</v>
      </c>
      <c r="K6" s="36">
        <v>14</v>
      </c>
      <c r="L6" s="2"/>
      <c r="M6" s="39">
        <v>621</v>
      </c>
      <c r="N6" s="35">
        <f t="shared" si="0"/>
        <v>12848</v>
      </c>
      <c r="O6" s="35">
        <f t="shared" si="1"/>
        <v>14911</v>
      </c>
      <c r="P6" s="35">
        <f t="shared" si="2"/>
        <v>17731</v>
      </c>
      <c r="Q6" s="35">
        <f t="shared" si="3"/>
        <v>45490</v>
      </c>
    </row>
    <row r="7" spans="1:17" ht="39.950000000000003" customHeight="1" x14ac:dyDescent="0.3">
      <c r="A7" s="10" t="s">
        <v>20</v>
      </c>
      <c r="B7" s="11" t="s">
        <v>21</v>
      </c>
      <c r="C7" s="2">
        <v>52906</v>
      </c>
      <c r="D7" s="93">
        <v>34062</v>
      </c>
      <c r="E7" s="36">
        <v>29095</v>
      </c>
      <c r="F7" s="2"/>
      <c r="G7" s="35"/>
      <c r="H7" s="36"/>
      <c r="I7" s="2">
        <v>5373</v>
      </c>
      <c r="J7" s="35">
        <v>1987</v>
      </c>
      <c r="K7" s="36">
        <v>1351</v>
      </c>
      <c r="L7" s="2"/>
      <c r="M7" s="39"/>
      <c r="N7" s="35">
        <f t="shared" si="0"/>
        <v>30446</v>
      </c>
      <c r="O7" s="35">
        <f t="shared" si="1"/>
        <v>36049</v>
      </c>
      <c r="P7" s="35">
        <f t="shared" si="2"/>
        <v>58279</v>
      </c>
      <c r="Q7" s="35">
        <f t="shared" si="3"/>
        <v>124774</v>
      </c>
    </row>
    <row r="8" spans="1:17" ht="39.950000000000003" customHeight="1" x14ac:dyDescent="0.3">
      <c r="A8" s="10" t="s">
        <v>5</v>
      </c>
      <c r="B8" s="11" t="s">
        <v>22</v>
      </c>
      <c r="C8" s="2">
        <v>46353</v>
      </c>
      <c r="D8" s="93">
        <v>35873</v>
      </c>
      <c r="E8" s="36">
        <v>33068</v>
      </c>
      <c r="F8" s="2"/>
      <c r="G8" s="35"/>
      <c r="H8" s="36"/>
      <c r="I8" s="2">
        <v>8604</v>
      </c>
      <c r="J8" s="35">
        <v>3393</v>
      </c>
      <c r="K8" s="36">
        <v>2796</v>
      </c>
      <c r="L8" s="2">
        <v>683</v>
      </c>
      <c r="M8" s="39">
        <v>39</v>
      </c>
      <c r="N8" s="35">
        <f t="shared" si="0"/>
        <v>36586</v>
      </c>
      <c r="O8" s="35">
        <f t="shared" si="1"/>
        <v>39266</v>
      </c>
      <c r="P8" s="35">
        <f t="shared" si="2"/>
        <v>54957</v>
      </c>
      <c r="Q8" s="35">
        <f t="shared" si="3"/>
        <v>130809</v>
      </c>
    </row>
    <row r="9" spans="1:17" ht="39.950000000000003" customHeight="1" x14ac:dyDescent="0.3">
      <c r="A9" s="96" t="s">
        <v>5</v>
      </c>
      <c r="B9" s="97" t="s">
        <v>23</v>
      </c>
      <c r="C9" s="2">
        <v>22007</v>
      </c>
      <c r="D9" s="93">
        <v>10176</v>
      </c>
      <c r="E9" s="36">
        <v>7624</v>
      </c>
      <c r="F9" s="2"/>
      <c r="G9" s="35"/>
      <c r="H9" s="36"/>
      <c r="I9" s="2">
        <v>67</v>
      </c>
      <c r="J9" s="35">
        <v>57</v>
      </c>
      <c r="K9" s="36">
        <v>44</v>
      </c>
      <c r="L9" s="2"/>
      <c r="M9" s="39"/>
      <c r="N9" s="35">
        <f t="shared" si="0"/>
        <v>7668</v>
      </c>
      <c r="O9" s="35">
        <f t="shared" si="1"/>
        <v>10233</v>
      </c>
      <c r="P9" s="35">
        <f t="shared" si="2"/>
        <v>22074</v>
      </c>
      <c r="Q9" s="35">
        <f t="shared" si="3"/>
        <v>39975</v>
      </c>
    </row>
    <row r="10" spans="1:17" ht="39.950000000000003" customHeight="1" x14ac:dyDescent="0.3">
      <c r="A10" s="10" t="s">
        <v>6</v>
      </c>
      <c r="B10" s="11" t="s">
        <v>24</v>
      </c>
      <c r="C10" s="2">
        <v>29192</v>
      </c>
      <c r="D10" s="93">
        <v>15451</v>
      </c>
      <c r="E10" s="36">
        <v>13148</v>
      </c>
      <c r="F10" s="2">
        <v>51</v>
      </c>
      <c r="G10" s="35">
        <v>77</v>
      </c>
      <c r="H10" s="36">
        <v>66</v>
      </c>
      <c r="I10" s="2">
        <v>2269</v>
      </c>
      <c r="J10" s="35">
        <v>1726</v>
      </c>
      <c r="K10" s="36">
        <v>1810</v>
      </c>
      <c r="L10" s="2"/>
      <c r="M10" s="39">
        <v>660</v>
      </c>
      <c r="N10" s="35">
        <f t="shared" si="0"/>
        <v>15684</v>
      </c>
      <c r="O10" s="35">
        <f t="shared" si="1"/>
        <v>17254</v>
      </c>
      <c r="P10" s="35">
        <f t="shared" si="2"/>
        <v>31461</v>
      </c>
      <c r="Q10" s="35">
        <f t="shared" si="3"/>
        <v>64399</v>
      </c>
    </row>
    <row r="11" spans="1:17" ht="39.950000000000003" customHeight="1" x14ac:dyDescent="0.3">
      <c r="A11" s="10" t="s">
        <v>7</v>
      </c>
      <c r="B11" s="11" t="s">
        <v>25</v>
      </c>
      <c r="C11" s="2">
        <v>38438</v>
      </c>
      <c r="D11" s="93">
        <v>24577</v>
      </c>
      <c r="E11" s="36">
        <v>21788</v>
      </c>
      <c r="F11" s="2"/>
      <c r="G11" s="35"/>
      <c r="H11" s="36"/>
      <c r="I11" s="2">
        <v>3206</v>
      </c>
      <c r="J11" s="35">
        <v>1782</v>
      </c>
      <c r="K11" s="36">
        <v>1502</v>
      </c>
      <c r="L11" s="2"/>
      <c r="M11" s="39"/>
      <c r="N11" s="35">
        <f t="shared" si="0"/>
        <v>23290</v>
      </c>
      <c r="O11" s="35">
        <f t="shared" si="1"/>
        <v>26359</v>
      </c>
      <c r="P11" s="35">
        <f t="shared" si="2"/>
        <v>41644</v>
      </c>
      <c r="Q11" s="35">
        <f t="shared" si="3"/>
        <v>91293</v>
      </c>
    </row>
    <row r="12" spans="1:17" ht="39.950000000000003" customHeight="1" x14ac:dyDescent="0.3">
      <c r="A12" s="96" t="s">
        <v>8</v>
      </c>
      <c r="B12" s="97" t="s">
        <v>26</v>
      </c>
      <c r="C12" s="2">
        <v>20337</v>
      </c>
      <c r="D12" s="93">
        <v>4292</v>
      </c>
      <c r="E12" s="36">
        <v>4761</v>
      </c>
      <c r="F12" s="2"/>
      <c r="G12" s="35"/>
      <c r="H12" s="36"/>
      <c r="I12" s="2">
        <v>1840</v>
      </c>
      <c r="J12" s="35">
        <v>701</v>
      </c>
      <c r="K12" s="36">
        <v>1193</v>
      </c>
      <c r="L12" s="2">
        <v>258</v>
      </c>
      <c r="M12" s="39"/>
      <c r="N12" s="35">
        <f t="shared" si="0"/>
        <v>6212</v>
      </c>
      <c r="O12" s="35">
        <f t="shared" si="1"/>
        <v>4993</v>
      </c>
      <c r="P12" s="35">
        <f t="shared" si="2"/>
        <v>22177</v>
      </c>
      <c r="Q12" s="35">
        <f t="shared" si="3"/>
        <v>33382</v>
      </c>
    </row>
    <row r="13" spans="1:17" ht="39.950000000000003" customHeight="1" x14ac:dyDescent="0.3">
      <c r="A13" s="10" t="s">
        <v>9</v>
      </c>
      <c r="B13" s="11" t="s">
        <v>27</v>
      </c>
      <c r="C13" s="2">
        <v>304652</v>
      </c>
      <c r="D13" s="93">
        <v>132804</v>
      </c>
      <c r="E13" s="36">
        <v>108161</v>
      </c>
      <c r="F13" s="2"/>
      <c r="G13" s="35"/>
      <c r="H13" s="36"/>
      <c r="I13" s="2">
        <v>36143</v>
      </c>
      <c r="J13" s="35">
        <v>10378</v>
      </c>
      <c r="K13" s="36">
        <v>7138</v>
      </c>
      <c r="L13" s="2">
        <f>1025+259+403</f>
        <v>1687</v>
      </c>
      <c r="M13" s="39">
        <v>2173</v>
      </c>
      <c r="N13" s="35">
        <f t="shared" si="0"/>
        <v>119159</v>
      </c>
      <c r="O13" s="35">
        <f t="shared" si="1"/>
        <v>143182</v>
      </c>
      <c r="P13" s="35">
        <f t="shared" si="2"/>
        <v>340795</v>
      </c>
      <c r="Q13" s="35">
        <f t="shared" si="3"/>
        <v>603136</v>
      </c>
    </row>
    <row r="14" spans="1:17" ht="39.950000000000003" customHeight="1" x14ac:dyDescent="0.3">
      <c r="A14" s="96" t="s">
        <v>10</v>
      </c>
      <c r="B14" s="97" t="s">
        <v>28</v>
      </c>
      <c r="C14" s="2">
        <v>5024</v>
      </c>
      <c r="D14" s="93">
        <v>2304</v>
      </c>
      <c r="E14" s="36">
        <v>1756</v>
      </c>
      <c r="F14" s="2">
        <f>34+70</f>
        <v>104</v>
      </c>
      <c r="G14" s="35">
        <f>78+112</f>
        <v>190</v>
      </c>
      <c r="H14" s="36">
        <f>93+125</f>
        <v>218</v>
      </c>
      <c r="I14" s="2">
        <v>152</v>
      </c>
      <c r="J14" s="35">
        <v>167</v>
      </c>
      <c r="K14" s="36">
        <v>134</v>
      </c>
      <c r="L14" s="2"/>
      <c r="M14" s="39"/>
      <c r="N14" s="35">
        <f t="shared" si="0"/>
        <v>2108</v>
      </c>
      <c r="O14" s="35">
        <f t="shared" si="1"/>
        <v>2661</v>
      </c>
      <c r="P14" s="35">
        <f t="shared" si="2"/>
        <v>5176</v>
      </c>
      <c r="Q14" s="35">
        <f t="shared" si="3"/>
        <v>9945</v>
      </c>
    </row>
    <row r="15" spans="1:17" ht="39.950000000000003" customHeight="1" x14ac:dyDescent="0.3">
      <c r="A15" s="10" t="s">
        <v>11</v>
      </c>
      <c r="B15" s="11" t="s">
        <v>29</v>
      </c>
      <c r="C15" s="2">
        <v>72613</v>
      </c>
      <c r="D15" s="93">
        <v>59167</v>
      </c>
      <c r="E15" s="36">
        <v>46128</v>
      </c>
      <c r="F15" s="2"/>
      <c r="G15" s="35"/>
      <c r="H15" s="36"/>
      <c r="I15" s="2">
        <v>2376</v>
      </c>
      <c r="J15" s="35">
        <v>2265</v>
      </c>
      <c r="K15" s="36">
        <v>2205</v>
      </c>
      <c r="L15" s="2"/>
      <c r="M15" s="39"/>
      <c r="N15" s="35">
        <f t="shared" si="0"/>
        <v>48333</v>
      </c>
      <c r="O15" s="35">
        <f t="shared" si="1"/>
        <v>61432</v>
      </c>
      <c r="P15" s="35">
        <f t="shared" si="2"/>
        <v>74989</v>
      </c>
      <c r="Q15" s="35">
        <f t="shared" si="3"/>
        <v>184754</v>
      </c>
    </row>
    <row r="16" spans="1:17" ht="39.950000000000003" customHeight="1" x14ac:dyDescent="0.3">
      <c r="A16" s="10" t="s">
        <v>11</v>
      </c>
      <c r="B16" s="11" t="s">
        <v>30</v>
      </c>
      <c r="C16" s="2">
        <v>42691</v>
      </c>
      <c r="D16" s="93">
        <v>30644</v>
      </c>
      <c r="E16" s="36">
        <v>28228</v>
      </c>
      <c r="F16" s="2"/>
      <c r="G16" s="35"/>
      <c r="H16" s="36"/>
      <c r="I16" s="2">
        <v>9836</v>
      </c>
      <c r="J16" s="35">
        <v>6162</v>
      </c>
      <c r="K16" s="36">
        <v>6534</v>
      </c>
      <c r="L16" s="2"/>
      <c r="M16" s="39"/>
      <c r="N16" s="35">
        <f t="shared" si="0"/>
        <v>34762</v>
      </c>
      <c r="O16" s="35">
        <f t="shared" si="1"/>
        <v>36806</v>
      </c>
      <c r="P16" s="35">
        <f t="shared" si="2"/>
        <v>52527</v>
      </c>
      <c r="Q16" s="35">
        <f t="shared" si="3"/>
        <v>124095</v>
      </c>
    </row>
    <row r="17" spans="1:17" ht="39.950000000000003" customHeight="1" x14ac:dyDescent="0.3">
      <c r="A17" s="10" t="s">
        <v>12</v>
      </c>
      <c r="B17" s="11" t="s">
        <v>31</v>
      </c>
      <c r="C17" s="2">
        <v>88854</v>
      </c>
      <c r="D17" s="93">
        <v>45847</v>
      </c>
      <c r="E17" s="36">
        <v>38390</v>
      </c>
      <c r="F17" s="2"/>
      <c r="G17" s="35"/>
      <c r="H17" s="36"/>
      <c r="I17" s="2">
        <v>26693</v>
      </c>
      <c r="J17" s="35">
        <v>9904</v>
      </c>
      <c r="K17" s="36">
        <v>8004</v>
      </c>
      <c r="L17" s="2">
        <v>640</v>
      </c>
      <c r="M17" s="39"/>
      <c r="N17" s="35">
        <f t="shared" si="0"/>
        <v>47034</v>
      </c>
      <c r="O17" s="35">
        <f t="shared" si="1"/>
        <v>55751</v>
      </c>
      <c r="P17" s="35">
        <f t="shared" si="2"/>
        <v>115547</v>
      </c>
      <c r="Q17" s="35">
        <f t="shared" si="3"/>
        <v>218332</v>
      </c>
    </row>
    <row r="18" spans="1:17" ht="39.950000000000003" customHeight="1" x14ac:dyDescent="0.3">
      <c r="A18" s="2" t="s">
        <v>32</v>
      </c>
      <c r="B18" s="11" t="s">
        <v>33</v>
      </c>
      <c r="C18" s="2">
        <v>56378</v>
      </c>
      <c r="D18" s="93">
        <v>39120</v>
      </c>
      <c r="E18" s="36">
        <v>32270</v>
      </c>
      <c r="F18" s="2">
        <f>29+61+100+27</f>
        <v>217</v>
      </c>
      <c r="G18" s="35">
        <f>77+153+263+84</f>
        <v>577</v>
      </c>
      <c r="H18" s="36">
        <f>146+210+511+143</f>
        <v>1010</v>
      </c>
      <c r="I18" s="2">
        <v>10532</v>
      </c>
      <c r="J18" s="35">
        <v>11841</v>
      </c>
      <c r="K18" s="36">
        <v>9727</v>
      </c>
      <c r="L18" s="2">
        <f>424+1261+499+995+173</f>
        <v>3352</v>
      </c>
      <c r="M18" s="39"/>
      <c r="N18" s="35">
        <f t="shared" si="0"/>
        <v>46359</v>
      </c>
      <c r="O18" s="35">
        <f t="shared" si="1"/>
        <v>51538</v>
      </c>
      <c r="P18" s="35">
        <f t="shared" si="2"/>
        <v>66910</v>
      </c>
      <c r="Q18" s="35">
        <f t="shared" si="3"/>
        <v>164807</v>
      </c>
    </row>
    <row r="19" spans="1:17" ht="39.950000000000003" customHeight="1" x14ac:dyDescent="0.3">
      <c r="A19" s="12" t="s">
        <v>13</v>
      </c>
      <c r="B19" s="13" t="s">
        <v>34</v>
      </c>
      <c r="C19" s="2"/>
      <c r="D19" s="93">
        <v>0</v>
      </c>
      <c r="E19" s="36">
        <v>0</v>
      </c>
      <c r="F19" s="2"/>
      <c r="G19" s="35"/>
      <c r="H19" s="36"/>
      <c r="I19" s="2"/>
      <c r="J19" s="35"/>
      <c r="K19" s="36">
        <v>0</v>
      </c>
      <c r="L19" s="2"/>
      <c r="M19" s="39"/>
      <c r="N19" s="35">
        <f t="shared" si="0"/>
        <v>0</v>
      </c>
      <c r="O19" s="35">
        <f t="shared" si="1"/>
        <v>0</v>
      </c>
      <c r="P19" s="35">
        <f t="shared" si="2"/>
        <v>0</v>
      </c>
      <c r="Q19" s="35">
        <f t="shared" si="3"/>
        <v>0</v>
      </c>
    </row>
    <row r="20" spans="1:17" s="14" customFormat="1" ht="57" customHeight="1" x14ac:dyDescent="0.3">
      <c r="A20" s="15" t="s">
        <v>46</v>
      </c>
      <c r="B20" s="16" t="s">
        <v>47</v>
      </c>
      <c r="C20" s="17"/>
      <c r="D20" s="94">
        <v>0</v>
      </c>
      <c r="E20" s="19">
        <v>0</v>
      </c>
      <c r="F20" s="2">
        <v>39</v>
      </c>
      <c r="G20" s="35">
        <v>66</v>
      </c>
      <c r="H20" s="36">
        <v>68</v>
      </c>
      <c r="I20" s="17"/>
      <c r="J20" s="18"/>
      <c r="K20" s="19">
        <v>0</v>
      </c>
      <c r="L20" s="17"/>
      <c r="M20" s="40"/>
      <c r="N20" s="35">
        <f t="shared" si="0"/>
        <v>68</v>
      </c>
      <c r="O20" s="35">
        <f t="shared" si="1"/>
        <v>66</v>
      </c>
      <c r="P20" s="35">
        <f t="shared" si="2"/>
        <v>0</v>
      </c>
      <c r="Q20" s="35">
        <f t="shared" si="3"/>
        <v>134</v>
      </c>
    </row>
    <row r="21" spans="1:17" ht="20.100000000000001" customHeight="1" x14ac:dyDescent="0.3">
      <c r="A21" s="43" t="s">
        <v>224</v>
      </c>
      <c r="B21" s="35"/>
      <c r="C21" s="35">
        <f>SUM(C3:C20)</f>
        <v>911433</v>
      </c>
      <c r="D21" s="43">
        <f>SUM(D3:D20)</f>
        <v>503088</v>
      </c>
      <c r="E21" s="43">
        <f>SUM(E3:E20)</f>
        <v>434584</v>
      </c>
      <c r="F21" s="35">
        <f>SUM(F3:F20)</f>
        <v>486</v>
      </c>
      <c r="G21" s="35">
        <f>SUM(G3:G20)</f>
        <v>1084</v>
      </c>
      <c r="H21" s="35">
        <f t="shared" ref="H21:M21" si="4">SUM(H3:H20)</f>
        <v>1645</v>
      </c>
      <c r="I21" s="35">
        <f t="shared" si="4"/>
        <v>135964</v>
      </c>
      <c r="J21" s="35">
        <f t="shared" si="4"/>
        <v>67655</v>
      </c>
      <c r="K21" s="43">
        <f t="shared" si="4"/>
        <v>59875</v>
      </c>
      <c r="L21" s="35">
        <f t="shared" si="4"/>
        <v>7488</v>
      </c>
      <c r="M21" s="35">
        <f t="shared" si="4"/>
        <v>3613</v>
      </c>
      <c r="N21" s="35">
        <f>SUM(N3:N20)</f>
        <v>507205</v>
      </c>
      <c r="O21" s="35">
        <f>SUM(O3:O20)</f>
        <v>571827</v>
      </c>
      <c r="P21" s="35">
        <f>SUM(P3:P20)</f>
        <v>1047397</v>
      </c>
      <c r="Q21" s="35">
        <f>SUM(Q3:Q20)</f>
        <v>2126429</v>
      </c>
    </row>
  </sheetData>
  <mergeCells count="3">
    <mergeCell ref="C1:E1"/>
    <mergeCell ref="F1:H1"/>
    <mergeCell ref="I1:K1"/>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1B5E-46FB-4E72-86E1-1A67BC15E40B}">
  <dimension ref="A1:H31"/>
  <sheetViews>
    <sheetView workbookViewId="0">
      <selection activeCell="D34" sqref="D34"/>
    </sheetView>
  </sheetViews>
  <sheetFormatPr defaultRowHeight="15" x14ac:dyDescent="0.25"/>
  <cols>
    <col min="1" max="1" width="35.140625" customWidth="1"/>
    <col min="2" max="2" width="27.85546875" bestFit="1" customWidth="1"/>
    <col min="3" max="3" width="10" bestFit="1" customWidth="1"/>
    <col min="4" max="4" width="10.7109375" bestFit="1" customWidth="1"/>
    <col min="5" max="5" width="9" bestFit="1" customWidth="1"/>
    <col min="6" max="7" width="10.5703125" bestFit="1" customWidth="1"/>
    <col min="8" max="8" width="9.5703125" bestFit="1" customWidth="1"/>
  </cols>
  <sheetData>
    <row r="1" spans="1:5" ht="23.25" x14ac:dyDescent="0.35">
      <c r="A1" s="44" t="s">
        <v>225</v>
      </c>
    </row>
    <row r="2" spans="1:5" ht="15.75" x14ac:dyDescent="0.25">
      <c r="A2" s="63" t="s">
        <v>226</v>
      </c>
      <c r="B2" s="63"/>
      <c r="C2" s="63"/>
    </row>
    <row r="3" spans="1:5" ht="74.25" customHeight="1" x14ac:dyDescent="0.25">
      <c r="A3" s="64" t="s">
        <v>227</v>
      </c>
      <c r="B3" s="64"/>
      <c r="C3" s="64"/>
    </row>
    <row r="6" spans="1:5" ht="15.75" x14ac:dyDescent="0.25">
      <c r="A6" s="65" t="s">
        <v>228</v>
      </c>
      <c r="B6" s="45" t="s">
        <v>229</v>
      </c>
      <c r="C6" s="45" t="s">
        <v>230</v>
      </c>
      <c r="D6" s="45" t="s">
        <v>231</v>
      </c>
      <c r="E6" s="45" t="s">
        <v>232</v>
      </c>
    </row>
    <row r="7" spans="1:5" ht="15" customHeight="1" x14ac:dyDescent="0.25">
      <c r="A7" s="65"/>
      <c r="B7" s="46" t="s">
        <v>233</v>
      </c>
      <c r="C7" s="47">
        <v>2205</v>
      </c>
      <c r="D7" s="47">
        <v>46128</v>
      </c>
      <c r="E7" s="47">
        <f>C7+D7</f>
        <v>48333</v>
      </c>
    </row>
    <row r="8" spans="1:5" ht="15" customHeight="1" x14ac:dyDescent="0.25">
      <c r="A8" s="65"/>
      <c r="B8" s="46" t="s">
        <v>234</v>
      </c>
      <c r="C8" s="47">
        <v>14</v>
      </c>
      <c r="D8" s="47">
        <v>12106</v>
      </c>
      <c r="E8" s="47">
        <f t="shared" ref="E8:E25" si="0">C8+D8</f>
        <v>12120</v>
      </c>
    </row>
    <row r="9" spans="1:5" ht="15" customHeight="1" x14ac:dyDescent="0.25">
      <c r="A9" s="65"/>
      <c r="B9" s="46" t="s">
        <v>235</v>
      </c>
      <c r="C9" s="47">
        <v>1351</v>
      </c>
      <c r="D9" s="47">
        <v>29095</v>
      </c>
      <c r="E9" s="47">
        <f t="shared" si="0"/>
        <v>30446</v>
      </c>
    </row>
    <row r="10" spans="1:5" ht="15" customHeight="1" x14ac:dyDescent="0.25">
      <c r="A10" s="65"/>
      <c r="B10" s="46" t="s">
        <v>236</v>
      </c>
      <c r="C10" s="47">
        <v>7922</v>
      </c>
      <c r="D10" s="47"/>
      <c r="E10" s="47">
        <f t="shared" si="0"/>
        <v>7922</v>
      </c>
    </row>
    <row r="11" spans="1:5" ht="15" customHeight="1" x14ac:dyDescent="0.25">
      <c r="A11" s="65"/>
      <c r="B11" s="46" t="s">
        <v>237</v>
      </c>
      <c r="C11" s="47">
        <v>7368</v>
      </c>
      <c r="D11" s="47">
        <v>38390</v>
      </c>
      <c r="E11" s="47">
        <f t="shared" si="0"/>
        <v>45758</v>
      </c>
    </row>
    <row r="12" spans="1:5" ht="15" customHeight="1" x14ac:dyDescent="0.25">
      <c r="A12" s="65"/>
      <c r="B12" s="46" t="s">
        <v>238</v>
      </c>
      <c r="C12" s="47">
        <v>542</v>
      </c>
      <c r="D12" s="47">
        <v>32144</v>
      </c>
      <c r="E12" s="47">
        <f t="shared" si="0"/>
        <v>32686</v>
      </c>
    </row>
    <row r="13" spans="1:5" ht="15" customHeight="1" x14ac:dyDescent="0.25">
      <c r="A13" s="65"/>
      <c r="B13" s="46" t="s">
        <v>239</v>
      </c>
      <c r="C13" s="47">
        <v>44</v>
      </c>
      <c r="D13" s="47">
        <v>298</v>
      </c>
      <c r="E13" s="47">
        <f t="shared" si="0"/>
        <v>342</v>
      </c>
    </row>
    <row r="14" spans="1:5" ht="15" customHeight="1" x14ac:dyDescent="0.25">
      <c r="A14" s="65"/>
      <c r="B14" s="46" t="s">
        <v>7</v>
      </c>
      <c r="C14" s="47">
        <v>1502</v>
      </c>
      <c r="D14" s="47">
        <v>21788</v>
      </c>
      <c r="E14" s="47">
        <f t="shared" si="0"/>
        <v>23290</v>
      </c>
    </row>
    <row r="15" spans="1:5" ht="15" customHeight="1" x14ac:dyDescent="0.25">
      <c r="A15" s="65"/>
      <c r="B15" s="46" t="s">
        <v>240</v>
      </c>
      <c r="C15" s="47">
        <v>4026</v>
      </c>
      <c r="D15" s="47">
        <v>14664</v>
      </c>
      <c r="E15" s="47">
        <f t="shared" si="0"/>
        <v>18690</v>
      </c>
    </row>
    <row r="16" spans="1:5" ht="15" customHeight="1" x14ac:dyDescent="0.25">
      <c r="A16" s="65"/>
      <c r="B16" s="46" t="s">
        <v>241</v>
      </c>
      <c r="C16" s="47">
        <v>2796</v>
      </c>
      <c r="D16" s="47">
        <v>33068</v>
      </c>
      <c r="E16" s="47">
        <f t="shared" si="0"/>
        <v>35864</v>
      </c>
    </row>
    <row r="17" spans="1:8" ht="15" customHeight="1" x14ac:dyDescent="0.25">
      <c r="A17" s="65"/>
      <c r="B17" s="46" t="s">
        <v>8</v>
      </c>
      <c r="C17" s="47">
        <v>1193</v>
      </c>
      <c r="D17" s="47">
        <v>39</v>
      </c>
      <c r="E17" s="47">
        <f t="shared" si="0"/>
        <v>1232</v>
      </c>
    </row>
    <row r="18" spans="1:8" ht="15" customHeight="1" x14ac:dyDescent="0.25">
      <c r="A18" s="65"/>
      <c r="B18" s="46" t="s">
        <v>242</v>
      </c>
      <c r="C18" s="47">
        <v>3252</v>
      </c>
      <c r="D18" s="47">
        <v>13167</v>
      </c>
      <c r="E18" s="47">
        <f t="shared" si="0"/>
        <v>16419</v>
      </c>
      <c r="F18" s="50"/>
    </row>
    <row r="19" spans="1:8" ht="15" customHeight="1" x14ac:dyDescent="0.25">
      <c r="A19" s="65"/>
      <c r="B19" s="46" t="s">
        <v>243</v>
      </c>
      <c r="C19" s="47">
        <v>1810</v>
      </c>
      <c r="D19" s="47">
        <v>13148</v>
      </c>
      <c r="E19" s="47">
        <f t="shared" si="0"/>
        <v>14958</v>
      </c>
    </row>
    <row r="20" spans="1:8" ht="15" customHeight="1" x14ac:dyDescent="0.25">
      <c r="A20" s="65"/>
      <c r="B20" s="46" t="s">
        <v>244</v>
      </c>
      <c r="C20" s="47">
        <v>3143</v>
      </c>
      <c r="D20" s="47">
        <v>65883</v>
      </c>
      <c r="E20" s="47">
        <f t="shared" si="0"/>
        <v>69026</v>
      </c>
    </row>
    <row r="21" spans="1:8" ht="15" customHeight="1" x14ac:dyDescent="0.25">
      <c r="A21" s="65"/>
      <c r="B21" s="46" t="s">
        <v>245</v>
      </c>
      <c r="C21" s="47">
        <v>6534</v>
      </c>
      <c r="D21" s="47">
        <v>28228</v>
      </c>
      <c r="E21" s="47">
        <f t="shared" si="0"/>
        <v>34762</v>
      </c>
    </row>
    <row r="22" spans="1:8" ht="15" customHeight="1" x14ac:dyDescent="0.25">
      <c r="A22" s="65"/>
      <c r="B22" s="46" t="s">
        <v>28</v>
      </c>
      <c r="C22" s="47">
        <v>134</v>
      </c>
      <c r="D22" s="47">
        <v>11</v>
      </c>
      <c r="E22" s="47">
        <f t="shared" si="0"/>
        <v>145</v>
      </c>
    </row>
    <row r="23" spans="1:8" ht="15" customHeight="1" x14ac:dyDescent="0.25">
      <c r="A23" s="65"/>
      <c r="B23" s="46" t="s">
        <v>246</v>
      </c>
      <c r="C23" s="47">
        <v>8959</v>
      </c>
      <c r="D23" s="47">
        <v>25917</v>
      </c>
      <c r="E23" s="47">
        <f t="shared" si="0"/>
        <v>34876</v>
      </c>
      <c r="F23" s="50"/>
    </row>
    <row r="24" spans="1:8" ht="15" customHeight="1" x14ac:dyDescent="0.25">
      <c r="A24" s="65"/>
      <c r="B24" s="46" t="s">
        <v>247</v>
      </c>
      <c r="C24" s="47">
        <v>3995</v>
      </c>
      <c r="D24" s="47">
        <v>42278</v>
      </c>
      <c r="E24" s="47">
        <f t="shared" si="0"/>
        <v>46273</v>
      </c>
    </row>
    <row r="25" spans="1:8" ht="15" customHeight="1" x14ac:dyDescent="0.25">
      <c r="A25" s="65"/>
      <c r="B25" s="46" t="s">
        <v>248</v>
      </c>
      <c r="C25" s="47">
        <v>2447</v>
      </c>
      <c r="D25" s="47">
        <v>4441</v>
      </c>
      <c r="E25" s="47">
        <f t="shared" si="0"/>
        <v>6888</v>
      </c>
    </row>
    <row r="26" spans="1:8" ht="15" customHeight="1" x14ac:dyDescent="0.25">
      <c r="A26" s="65"/>
      <c r="B26" s="48" t="s">
        <v>232</v>
      </c>
      <c r="C26" s="49">
        <f>SUM(C7:C25)</f>
        <v>59237</v>
      </c>
      <c r="D26" s="49">
        <f t="shared" ref="D26:E26" si="1">SUM(D7:D25)</f>
        <v>420793</v>
      </c>
      <c r="E26" s="49">
        <f t="shared" si="1"/>
        <v>480030</v>
      </c>
    </row>
    <row r="27" spans="1:8" ht="15.75" x14ac:dyDescent="0.25">
      <c r="A27" s="65"/>
      <c r="B27" s="48" t="s">
        <v>249</v>
      </c>
      <c r="C27" s="66">
        <v>480030</v>
      </c>
      <c r="D27" s="67"/>
      <c r="E27" s="68"/>
      <c r="F27" s="50"/>
      <c r="G27" s="51"/>
      <c r="H27" s="51"/>
    </row>
    <row r="29" spans="1:8" x14ac:dyDescent="0.25">
      <c r="A29" s="69" t="s">
        <v>250</v>
      </c>
      <c r="B29" s="69"/>
      <c r="C29" s="69"/>
      <c r="D29" s="69"/>
      <c r="E29" s="69"/>
    </row>
    <row r="30" spans="1:8" x14ac:dyDescent="0.25">
      <c r="A30" s="69"/>
      <c r="B30" s="69"/>
      <c r="C30" s="69"/>
      <c r="D30" s="69"/>
      <c r="E30" s="69"/>
    </row>
    <row r="31" spans="1:8" ht="48.75" customHeight="1" x14ac:dyDescent="0.25">
      <c r="A31" s="69"/>
      <c r="B31" s="69"/>
      <c r="C31" s="69"/>
      <c r="D31" s="69"/>
      <c r="E31" s="69"/>
    </row>
  </sheetData>
  <mergeCells count="5">
    <mergeCell ref="A2:C2"/>
    <mergeCell ref="A3:C3"/>
    <mergeCell ref="A6:A27"/>
    <mergeCell ref="C27:E27"/>
    <mergeCell ref="A29:E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316A-C5FA-45C2-A188-5F5D8C8A9DBA}">
  <dimension ref="A1:I27"/>
  <sheetViews>
    <sheetView workbookViewId="0">
      <selection activeCell="D26" sqref="D26"/>
    </sheetView>
  </sheetViews>
  <sheetFormatPr defaultRowHeight="15" x14ac:dyDescent="0.25"/>
  <cols>
    <col min="1" max="1" width="26.140625" customWidth="1"/>
    <col min="2" max="2" width="34" customWidth="1"/>
    <col min="3" max="3" width="17.85546875" customWidth="1"/>
    <col min="4" max="4" width="12.28515625" bestFit="1" customWidth="1"/>
    <col min="5" max="5" width="26.42578125" customWidth="1"/>
  </cols>
  <sheetData>
    <row r="1" spans="1:9" ht="23.25" x14ac:dyDescent="0.35">
      <c r="A1" s="44" t="s">
        <v>251</v>
      </c>
      <c r="I1" s="27"/>
    </row>
    <row r="2" spans="1:9" ht="15.75" x14ac:dyDescent="0.25">
      <c r="A2" s="63" t="s">
        <v>226</v>
      </c>
      <c r="B2" s="63"/>
      <c r="C2" s="63"/>
      <c r="I2" s="27"/>
    </row>
    <row r="3" spans="1:9" ht="73.5" customHeight="1" x14ac:dyDescent="0.25">
      <c r="A3" s="64" t="s">
        <v>252</v>
      </c>
      <c r="B3" s="64"/>
      <c r="C3" s="64"/>
      <c r="I3" s="27"/>
    </row>
    <row r="4" spans="1:9" x14ac:dyDescent="0.25">
      <c r="I4" s="27"/>
    </row>
    <row r="5" spans="1:9" ht="15.75" x14ac:dyDescent="0.25">
      <c r="A5" s="54" t="s">
        <v>253</v>
      </c>
      <c r="G5" s="54"/>
    </row>
    <row r="6" spans="1:9" ht="31.5" x14ac:dyDescent="0.25">
      <c r="A6" s="65" t="s">
        <v>228</v>
      </c>
      <c r="B6" s="52" t="s">
        <v>254</v>
      </c>
      <c r="C6" s="55" t="s">
        <v>230</v>
      </c>
      <c r="D6" s="55" t="s">
        <v>231</v>
      </c>
      <c r="E6" s="52" t="s">
        <v>255</v>
      </c>
    </row>
    <row r="7" spans="1:9" ht="15" customHeight="1" x14ac:dyDescent="0.25">
      <c r="A7" s="65"/>
      <c r="B7" s="56" t="s">
        <v>233</v>
      </c>
      <c r="C7" s="47">
        <v>2265</v>
      </c>
      <c r="D7" s="47">
        <v>59167</v>
      </c>
      <c r="E7" s="57">
        <f t="shared" ref="E7:E25" si="0">SUM(C7,D7)</f>
        <v>61432</v>
      </c>
    </row>
    <row r="8" spans="1:9" ht="15" customHeight="1" x14ac:dyDescent="0.25">
      <c r="A8" s="65"/>
      <c r="B8" s="56" t="s">
        <v>234</v>
      </c>
      <c r="C8" s="47">
        <v>23</v>
      </c>
      <c r="D8" s="47">
        <v>14785</v>
      </c>
      <c r="E8" s="57">
        <f t="shared" si="0"/>
        <v>14808</v>
      </c>
    </row>
    <row r="9" spans="1:9" ht="15" customHeight="1" x14ac:dyDescent="0.25">
      <c r="A9" s="65"/>
      <c r="B9" s="56" t="s">
        <v>235</v>
      </c>
      <c r="C9" s="47">
        <v>1987</v>
      </c>
      <c r="D9" s="47">
        <v>34062</v>
      </c>
      <c r="E9" s="57">
        <f t="shared" si="0"/>
        <v>36049</v>
      </c>
    </row>
    <row r="10" spans="1:9" x14ac:dyDescent="0.25">
      <c r="A10" s="65"/>
      <c r="B10" s="56" t="s">
        <v>236</v>
      </c>
      <c r="C10" s="47">
        <v>9769</v>
      </c>
      <c r="D10" s="47"/>
      <c r="E10" s="57">
        <f t="shared" si="0"/>
        <v>9769</v>
      </c>
    </row>
    <row r="11" spans="1:9" x14ac:dyDescent="0.25">
      <c r="A11" s="65"/>
      <c r="B11" s="56" t="s">
        <v>237</v>
      </c>
      <c r="C11" s="47">
        <v>9904</v>
      </c>
      <c r="D11" s="47">
        <v>45847</v>
      </c>
      <c r="E11" s="57">
        <f t="shared" si="0"/>
        <v>55751</v>
      </c>
    </row>
    <row r="12" spans="1:9" x14ac:dyDescent="0.25">
      <c r="A12" s="65"/>
      <c r="B12" s="56" t="s">
        <v>238</v>
      </c>
      <c r="C12" s="47">
        <v>640</v>
      </c>
      <c r="D12" s="47">
        <v>29007</v>
      </c>
      <c r="E12" s="57">
        <f t="shared" si="0"/>
        <v>29647</v>
      </c>
    </row>
    <row r="13" spans="1:9" x14ac:dyDescent="0.25">
      <c r="A13" s="65"/>
      <c r="B13" s="56" t="s">
        <v>239</v>
      </c>
      <c r="C13" s="47">
        <v>57</v>
      </c>
      <c r="D13" s="47">
        <v>343</v>
      </c>
      <c r="E13" s="57">
        <f t="shared" si="0"/>
        <v>400</v>
      </c>
    </row>
    <row r="14" spans="1:9" ht="15" customHeight="1" x14ac:dyDescent="0.25">
      <c r="A14" s="65"/>
      <c r="B14" s="56" t="s">
        <v>7</v>
      </c>
      <c r="C14" s="47">
        <v>1782</v>
      </c>
      <c r="D14" s="47">
        <v>24577</v>
      </c>
      <c r="E14" s="57">
        <f t="shared" si="0"/>
        <v>26359</v>
      </c>
    </row>
    <row r="15" spans="1:9" x14ac:dyDescent="0.25">
      <c r="A15" s="65"/>
      <c r="B15" s="56" t="s">
        <v>240</v>
      </c>
      <c r="C15" s="47">
        <v>4887</v>
      </c>
      <c r="D15" s="47">
        <v>19274</v>
      </c>
      <c r="E15" s="57">
        <f t="shared" si="0"/>
        <v>24161</v>
      </c>
    </row>
    <row r="16" spans="1:9" ht="15" customHeight="1" x14ac:dyDescent="0.25">
      <c r="A16" s="65"/>
      <c r="B16" s="56" t="s">
        <v>241</v>
      </c>
      <c r="C16" s="47">
        <v>3393</v>
      </c>
      <c r="D16" s="47">
        <v>35873</v>
      </c>
      <c r="E16" s="57">
        <f t="shared" si="0"/>
        <v>39266</v>
      </c>
    </row>
    <row r="17" spans="1:5" x14ac:dyDescent="0.25">
      <c r="A17" s="65"/>
      <c r="B17" s="56" t="s">
        <v>8</v>
      </c>
      <c r="C17" s="47">
        <v>701</v>
      </c>
      <c r="D17" s="47">
        <v>56</v>
      </c>
      <c r="E17" s="57">
        <f t="shared" si="0"/>
        <v>757</v>
      </c>
    </row>
    <row r="18" spans="1:5" ht="15" customHeight="1" x14ac:dyDescent="0.25">
      <c r="A18" s="65"/>
      <c r="B18" s="56" t="s">
        <v>242</v>
      </c>
      <c r="C18" s="47">
        <v>3942</v>
      </c>
      <c r="D18" s="47">
        <v>14443</v>
      </c>
      <c r="E18" s="57">
        <f t="shared" si="0"/>
        <v>18385</v>
      </c>
    </row>
    <row r="19" spans="1:5" x14ac:dyDescent="0.25">
      <c r="A19" s="65"/>
      <c r="B19" s="56" t="s">
        <v>243</v>
      </c>
      <c r="C19" s="47">
        <v>1726</v>
      </c>
      <c r="D19" s="47">
        <v>15451</v>
      </c>
      <c r="E19" s="57">
        <f t="shared" si="0"/>
        <v>17177</v>
      </c>
    </row>
    <row r="20" spans="1:5" x14ac:dyDescent="0.25">
      <c r="A20" s="65"/>
      <c r="B20" s="56" t="s">
        <v>244</v>
      </c>
      <c r="C20" s="47">
        <v>3990</v>
      </c>
      <c r="D20" s="47">
        <v>76940</v>
      </c>
      <c r="E20" s="57">
        <f t="shared" si="0"/>
        <v>80930</v>
      </c>
    </row>
    <row r="21" spans="1:5" ht="15" customHeight="1" x14ac:dyDescent="0.25">
      <c r="A21" s="65"/>
      <c r="B21" s="56" t="s">
        <v>245</v>
      </c>
      <c r="C21" s="47">
        <v>6162</v>
      </c>
      <c r="D21" s="47">
        <v>30644</v>
      </c>
      <c r="E21" s="57">
        <f t="shared" si="0"/>
        <v>36806</v>
      </c>
    </row>
    <row r="22" spans="1:5" ht="15" customHeight="1" x14ac:dyDescent="0.25">
      <c r="A22" s="65"/>
      <c r="B22" s="56" t="s">
        <v>28</v>
      </c>
      <c r="C22" s="47">
        <v>167</v>
      </c>
      <c r="D22" s="47">
        <v>15</v>
      </c>
      <c r="E22" s="57">
        <f t="shared" si="0"/>
        <v>182</v>
      </c>
    </row>
    <row r="23" spans="1:5" x14ac:dyDescent="0.25">
      <c r="A23" s="65"/>
      <c r="B23" s="56" t="s">
        <v>246</v>
      </c>
      <c r="C23" s="47">
        <v>6860</v>
      </c>
      <c r="D23" s="47">
        <v>24979</v>
      </c>
      <c r="E23" s="57">
        <f t="shared" si="0"/>
        <v>31839</v>
      </c>
    </row>
    <row r="24" spans="1:5" x14ac:dyDescent="0.25">
      <c r="A24" s="65"/>
      <c r="B24" s="56" t="s">
        <v>247</v>
      </c>
      <c r="C24" s="47">
        <v>6388</v>
      </c>
      <c r="D24" s="47">
        <v>55864</v>
      </c>
      <c r="E24" s="57">
        <f t="shared" si="0"/>
        <v>62252</v>
      </c>
    </row>
    <row r="25" spans="1:5" x14ac:dyDescent="0.25">
      <c r="A25" s="65"/>
      <c r="B25" s="56" t="s">
        <v>248</v>
      </c>
      <c r="C25" s="47">
        <v>3012</v>
      </c>
      <c r="D25" s="47">
        <v>5403</v>
      </c>
      <c r="E25" s="57">
        <f t="shared" si="0"/>
        <v>8415</v>
      </c>
    </row>
    <row r="26" spans="1:5" ht="15.75" x14ac:dyDescent="0.25">
      <c r="A26" s="65"/>
      <c r="B26" s="58" t="s">
        <v>232</v>
      </c>
      <c r="C26" s="59">
        <f>SUM(C7:C25)</f>
        <v>67655</v>
      </c>
      <c r="D26" s="59">
        <f t="shared" ref="D26:E26" si="1">SUM(D7:D25)</f>
        <v>486730</v>
      </c>
      <c r="E26" s="59">
        <f t="shared" si="1"/>
        <v>554385</v>
      </c>
    </row>
    <row r="27" spans="1:5" ht="15.75" x14ac:dyDescent="0.25">
      <c r="A27" s="65"/>
      <c r="B27" s="58" t="s">
        <v>256</v>
      </c>
      <c r="C27" s="70">
        <f>E26</f>
        <v>554385</v>
      </c>
      <c r="D27" s="71"/>
      <c r="E27" s="72"/>
    </row>
  </sheetData>
  <mergeCells count="4">
    <mergeCell ref="A2:C2"/>
    <mergeCell ref="A3:C3"/>
    <mergeCell ref="A6:A27"/>
    <mergeCell ref="C27:E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B1A3-AE51-438D-9FB1-92E2FE0A3722}">
  <dimension ref="A1:AC14"/>
  <sheetViews>
    <sheetView workbookViewId="0">
      <selection activeCell="B19" sqref="B19"/>
    </sheetView>
  </sheetViews>
  <sheetFormatPr defaultRowHeight="15" x14ac:dyDescent="0.25"/>
  <cols>
    <col min="1" max="1" width="31.140625" customWidth="1"/>
    <col min="2" max="2" width="48.28515625" customWidth="1"/>
    <col min="3" max="3" width="21.5703125" customWidth="1"/>
    <col min="4" max="8" width="15.42578125" customWidth="1"/>
    <col min="9" max="9" width="13.85546875" style="27" customWidth="1"/>
    <col min="10" max="10" width="11.85546875" customWidth="1"/>
    <col min="11" max="11" width="12" customWidth="1"/>
    <col min="12" max="12" width="11.85546875" customWidth="1"/>
    <col min="13" max="13" width="12.85546875" style="27" customWidth="1"/>
    <col min="14" max="14" width="10.7109375" style="27" customWidth="1"/>
    <col min="15" max="15" width="14.28515625" style="27" customWidth="1"/>
    <col min="16" max="16" width="14.140625" customWidth="1"/>
    <col min="17" max="17" width="16.85546875" customWidth="1"/>
    <col min="18" max="18" width="14" customWidth="1"/>
    <col min="19" max="19" width="15" customWidth="1"/>
    <col min="20" max="20" width="15.140625" customWidth="1"/>
    <col min="21" max="21" width="12.42578125" customWidth="1"/>
    <col min="22" max="22" width="13.5703125" customWidth="1"/>
    <col min="23" max="23" width="11.85546875" customWidth="1"/>
    <col min="24" max="24" width="13" customWidth="1"/>
    <col min="25" max="25" width="13.7109375" customWidth="1"/>
    <col min="26" max="27" width="11.85546875" customWidth="1"/>
    <col min="28" max="28" width="11.42578125" customWidth="1"/>
    <col min="29" max="29" width="12.42578125" customWidth="1"/>
  </cols>
  <sheetData>
    <row r="1" spans="1:29" ht="15.75" thickBot="1" x14ac:dyDescent="0.3">
      <c r="A1" s="74" t="s">
        <v>52</v>
      </c>
      <c r="B1" s="74"/>
      <c r="C1" s="75"/>
      <c r="D1" s="76" t="s">
        <v>53</v>
      </c>
      <c r="E1" s="76"/>
      <c r="F1" s="76"/>
      <c r="G1" s="76"/>
      <c r="H1" s="76"/>
      <c r="I1" s="76"/>
      <c r="J1" s="77" t="s">
        <v>54</v>
      </c>
      <c r="K1" s="77"/>
      <c r="L1" s="77"/>
      <c r="M1" s="77"/>
      <c r="N1" s="77"/>
      <c r="O1" s="77"/>
      <c r="P1" s="77"/>
      <c r="Q1" s="78" t="s">
        <v>55</v>
      </c>
      <c r="R1" s="78"/>
      <c r="S1" s="78"/>
      <c r="T1" s="78"/>
      <c r="U1" s="78"/>
      <c r="V1" s="78"/>
      <c r="W1" s="78"/>
      <c r="X1" s="73" t="s">
        <v>56</v>
      </c>
      <c r="Y1" s="73"/>
      <c r="Z1" s="73" t="s">
        <v>57</v>
      </c>
      <c r="AA1" s="73"/>
      <c r="AB1" s="73" t="s">
        <v>56</v>
      </c>
      <c r="AC1" s="73"/>
    </row>
    <row r="2" spans="1:29" ht="76.5" thickTop="1" thickBot="1" x14ac:dyDescent="0.3">
      <c r="A2" s="20" t="s">
        <v>58</v>
      </c>
      <c r="B2" s="20" t="s">
        <v>59</v>
      </c>
      <c r="C2" s="21" t="s">
        <v>60</v>
      </c>
      <c r="D2" s="22" t="s">
        <v>61</v>
      </c>
      <c r="E2" s="22" t="s">
        <v>62</v>
      </c>
      <c r="F2" s="22" t="s">
        <v>63</v>
      </c>
      <c r="G2" s="22" t="s">
        <v>64</v>
      </c>
      <c r="H2" s="22" t="s">
        <v>65</v>
      </c>
      <c r="I2" s="22" t="s">
        <v>66</v>
      </c>
      <c r="J2" s="23" t="s">
        <v>67</v>
      </c>
      <c r="K2" s="23" t="s">
        <v>68</v>
      </c>
      <c r="L2" s="23" t="s">
        <v>69</v>
      </c>
      <c r="M2" s="24" t="s">
        <v>70</v>
      </c>
      <c r="N2" s="24" t="s">
        <v>71</v>
      </c>
      <c r="O2" s="24" t="s">
        <v>72</v>
      </c>
      <c r="P2" s="24" t="s">
        <v>73</v>
      </c>
      <c r="Q2" s="25" t="s">
        <v>74</v>
      </c>
      <c r="R2" s="25" t="s">
        <v>75</v>
      </c>
      <c r="S2" s="25" t="s">
        <v>76</v>
      </c>
      <c r="T2" s="25" t="s">
        <v>77</v>
      </c>
      <c r="U2" s="25" t="s">
        <v>78</v>
      </c>
      <c r="V2" s="25" t="s">
        <v>79</v>
      </c>
      <c r="W2" s="25" t="s">
        <v>80</v>
      </c>
      <c r="X2" s="26" t="s">
        <v>81</v>
      </c>
      <c r="Y2" s="26" t="s">
        <v>82</v>
      </c>
      <c r="Z2" s="26" t="s">
        <v>81</v>
      </c>
      <c r="AA2" s="26" t="s">
        <v>82</v>
      </c>
      <c r="AB2" s="26" t="s">
        <v>81</v>
      </c>
      <c r="AC2" s="26" t="s">
        <v>82</v>
      </c>
    </row>
    <row r="3" spans="1:29" ht="15.75" thickTop="1" x14ac:dyDescent="0.25">
      <c r="A3" s="27" t="s">
        <v>48</v>
      </c>
      <c r="B3" t="s">
        <v>83</v>
      </c>
      <c r="C3" t="s">
        <v>84</v>
      </c>
      <c r="D3">
        <v>111</v>
      </c>
      <c r="E3">
        <v>0</v>
      </c>
      <c r="F3">
        <v>205</v>
      </c>
      <c r="G3">
        <v>34</v>
      </c>
      <c r="H3">
        <v>78</v>
      </c>
      <c r="I3">
        <v>93</v>
      </c>
    </row>
    <row r="4" spans="1:29" x14ac:dyDescent="0.25">
      <c r="A4" s="27" t="s">
        <v>85</v>
      </c>
      <c r="B4" t="s">
        <v>86</v>
      </c>
      <c r="C4" t="s">
        <v>87</v>
      </c>
      <c r="D4">
        <v>145</v>
      </c>
      <c r="E4">
        <v>0</v>
      </c>
      <c r="F4">
        <v>307</v>
      </c>
      <c r="G4">
        <v>70</v>
      </c>
      <c r="H4">
        <v>112</v>
      </c>
      <c r="I4">
        <v>125</v>
      </c>
    </row>
    <row r="5" spans="1:29" x14ac:dyDescent="0.25">
      <c r="A5" s="27" t="s">
        <v>43</v>
      </c>
      <c r="B5" t="s">
        <v>88</v>
      </c>
      <c r="C5" t="s">
        <v>89</v>
      </c>
      <c r="D5">
        <v>161</v>
      </c>
      <c r="E5">
        <v>10</v>
      </c>
      <c r="F5">
        <v>424</v>
      </c>
      <c r="G5">
        <v>61</v>
      </c>
      <c r="H5">
        <v>153</v>
      </c>
      <c r="I5">
        <v>210</v>
      </c>
    </row>
    <row r="6" spans="1:29" x14ac:dyDescent="0.25">
      <c r="A6" s="27" t="s">
        <v>90</v>
      </c>
      <c r="B6" t="s">
        <v>91</v>
      </c>
      <c r="C6" t="s">
        <v>92</v>
      </c>
      <c r="D6">
        <v>69</v>
      </c>
      <c r="E6">
        <v>4</v>
      </c>
      <c r="F6">
        <v>194</v>
      </c>
      <c r="G6">
        <v>51</v>
      </c>
      <c r="H6">
        <v>77</v>
      </c>
      <c r="I6">
        <v>66</v>
      </c>
    </row>
    <row r="7" spans="1:29" x14ac:dyDescent="0.25">
      <c r="A7" s="27" t="s">
        <v>47</v>
      </c>
      <c r="B7" t="s">
        <v>93</v>
      </c>
      <c r="C7" t="s">
        <v>94</v>
      </c>
      <c r="D7">
        <v>71</v>
      </c>
      <c r="E7">
        <v>6</v>
      </c>
      <c r="F7">
        <v>173</v>
      </c>
      <c r="G7">
        <v>39</v>
      </c>
      <c r="H7">
        <v>66</v>
      </c>
      <c r="I7">
        <v>68</v>
      </c>
    </row>
    <row r="8" spans="1:29" x14ac:dyDescent="0.25">
      <c r="A8" s="27" t="s">
        <v>95</v>
      </c>
      <c r="B8" t="s">
        <v>96</v>
      </c>
      <c r="C8" t="s">
        <v>97</v>
      </c>
      <c r="D8">
        <v>120</v>
      </c>
      <c r="E8">
        <v>0</v>
      </c>
      <c r="F8">
        <v>262</v>
      </c>
      <c r="G8">
        <v>52</v>
      </c>
      <c r="H8">
        <v>103</v>
      </c>
      <c r="I8">
        <v>107</v>
      </c>
    </row>
    <row r="9" spans="1:29" x14ac:dyDescent="0.25">
      <c r="A9" s="27" t="s">
        <v>50</v>
      </c>
      <c r="B9" t="s">
        <v>98</v>
      </c>
      <c r="C9" t="s">
        <v>99</v>
      </c>
      <c r="D9">
        <v>114</v>
      </c>
      <c r="E9">
        <v>13</v>
      </c>
      <c r="F9">
        <v>270</v>
      </c>
      <c r="G9">
        <v>23</v>
      </c>
      <c r="H9">
        <v>71</v>
      </c>
      <c r="I9">
        <v>176</v>
      </c>
    </row>
    <row r="10" spans="1:29" x14ac:dyDescent="0.25">
      <c r="A10" s="27" t="s">
        <v>51</v>
      </c>
      <c r="B10" t="s">
        <v>100</v>
      </c>
      <c r="D10">
        <v>8</v>
      </c>
      <c r="E10">
        <v>0</v>
      </c>
      <c r="F10">
        <v>40</v>
      </c>
      <c r="I10"/>
    </row>
    <row r="11" spans="1:29" x14ac:dyDescent="0.25">
      <c r="A11" s="28" t="s">
        <v>42</v>
      </c>
      <c r="B11" t="s">
        <v>101</v>
      </c>
      <c r="C11" t="s">
        <v>102</v>
      </c>
      <c r="D11">
        <v>108</v>
      </c>
      <c r="E11">
        <v>0</v>
      </c>
      <c r="F11">
        <v>252</v>
      </c>
      <c r="G11">
        <v>29</v>
      </c>
      <c r="H11">
        <v>77</v>
      </c>
      <c r="I11">
        <v>146</v>
      </c>
    </row>
    <row r="12" spans="1:29" x14ac:dyDescent="0.25">
      <c r="A12" s="27" t="s">
        <v>45</v>
      </c>
      <c r="B12" t="s">
        <v>103</v>
      </c>
      <c r="C12" t="s">
        <v>104</v>
      </c>
      <c r="D12">
        <v>101</v>
      </c>
      <c r="E12">
        <v>0</v>
      </c>
      <c r="F12">
        <v>254</v>
      </c>
      <c r="G12">
        <v>27</v>
      </c>
      <c r="H12">
        <v>84</v>
      </c>
      <c r="I12">
        <v>143</v>
      </c>
    </row>
    <row r="13" spans="1:29" x14ac:dyDescent="0.25">
      <c r="A13" s="27" t="s">
        <v>44</v>
      </c>
      <c r="B13" t="s">
        <v>105</v>
      </c>
      <c r="C13" t="s">
        <v>106</v>
      </c>
      <c r="D13">
        <v>319</v>
      </c>
      <c r="E13">
        <v>252</v>
      </c>
      <c r="F13">
        <v>874</v>
      </c>
      <c r="G13">
        <v>100</v>
      </c>
      <c r="H13">
        <v>263</v>
      </c>
      <c r="I13">
        <v>511</v>
      </c>
    </row>
    <row r="14" spans="1:29" x14ac:dyDescent="0.25">
      <c r="A14" s="27" t="s">
        <v>107</v>
      </c>
      <c r="B14" t="s">
        <v>108</v>
      </c>
      <c r="D14">
        <v>47</v>
      </c>
      <c r="E14">
        <v>0</v>
      </c>
      <c r="F14" s="29" t="s">
        <v>109</v>
      </c>
      <c r="G14" s="29" t="s">
        <v>109</v>
      </c>
      <c r="H14" s="29" t="s">
        <v>109</v>
      </c>
      <c r="I14" s="29" t="s">
        <v>109</v>
      </c>
    </row>
  </sheetData>
  <mergeCells count="7">
    <mergeCell ref="AB1:AC1"/>
    <mergeCell ref="A1:C1"/>
    <mergeCell ref="D1:I1"/>
    <mergeCell ref="J1:P1"/>
    <mergeCell ref="Q1:W1"/>
    <mergeCell ref="X1:Y1"/>
    <mergeCell ref="Z1:AA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A8A07-C5AA-4AF8-BA16-334DC5ACB306}">
  <dimension ref="A1:N30"/>
  <sheetViews>
    <sheetView topLeftCell="A4" workbookViewId="0">
      <selection activeCell="N7" sqref="N7"/>
    </sheetView>
  </sheetViews>
  <sheetFormatPr defaultRowHeight="15" x14ac:dyDescent="0.25"/>
  <cols>
    <col min="1" max="1" width="29.7109375" customWidth="1"/>
    <col min="2" max="2" width="10" bestFit="1" customWidth="1"/>
    <col min="3" max="3" width="10.28515625" customWidth="1"/>
    <col min="4" max="4" width="10.7109375" bestFit="1" customWidth="1"/>
    <col min="5" max="5" width="10" bestFit="1" customWidth="1"/>
    <col min="6" max="7" width="10.5703125" bestFit="1" customWidth="1"/>
    <col min="8" max="8" width="11.42578125" customWidth="1"/>
    <col min="9" max="9" width="11.7109375" customWidth="1"/>
    <col min="10" max="10" width="14.85546875" customWidth="1"/>
    <col min="11" max="11" width="3.85546875" customWidth="1"/>
    <col min="12" max="12" width="20" bestFit="1" customWidth="1"/>
  </cols>
  <sheetData>
    <row r="1" spans="1:14" ht="23.25" x14ac:dyDescent="0.35">
      <c r="A1" s="44" t="s">
        <v>257</v>
      </c>
    </row>
    <row r="2" spans="1:14" ht="15.75" x14ac:dyDescent="0.25">
      <c r="A2" s="54" t="s">
        <v>258</v>
      </c>
    </row>
    <row r="3" spans="1:14" ht="15.75" x14ac:dyDescent="0.25">
      <c r="A3" s="54"/>
    </row>
    <row r="4" spans="1:14" ht="15.75" x14ac:dyDescent="0.25">
      <c r="B4" s="63" t="s">
        <v>259</v>
      </c>
      <c r="C4" s="63"/>
      <c r="D4" s="63"/>
      <c r="E4" s="63" t="s">
        <v>260</v>
      </c>
      <c r="F4" s="63"/>
      <c r="G4" s="63"/>
      <c r="H4" s="63" t="s">
        <v>261</v>
      </c>
      <c r="I4" s="63"/>
      <c r="J4" s="63"/>
      <c r="L4" s="45" t="s">
        <v>232</v>
      </c>
      <c r="M4" s="54"/>
      <c r="N4" s="54"/>
    </row>
    <row r="5" spans="1:14" ht="30" x14ac:dyDescent="0.25">
      <c r="B5" s="79" t="s">
        <v>262</v>
      </c>
      <c r="C5" s="64"/>
      <c r="D5" s="64"/>
      <c r="E5" s="79" t="s">
        <v>263</v>
      </c>
      <c r="F5" s="64"/>
      <c r="G5" s="64"/>
      <c r="H5" s="79" t="s">
        <v>264</v>
      </c>
      <c r="I5" s="64"/>
      <c r="J5" s="64"/>
      <c r="L5" s="80" t="s">
        <v>265</v>
      </c>
    </row>
    <row r="6" spans="1:14" ht="15.75" customHeight="1" x14ac:dyDescent="0.25">
      <c r="A6" s="45" t="s">
        <v>229</v>
      </c>
      <c r="B6" s="45" t="s">
        <v>230</v>
      </c>
      <c r="C6" s="45" t="s">
        <v>231</v>
      </c>
      <c r="D6" s="45" t="s">
        <v>232</v>
      </c>
      <c r="E6" s="45" t="s">
        <v>230</v>
      </c>
      <c r="F6" s="45" t="s">
        <v>231</v>
      </c>
      <c r="G6" s="45" t="s">
        <v>232</v>
      </c>
      <c r="H6" s="81" t="s">
        <v>230</v>
      </c>
      <c r="I6" s="81" t="s">
        <v>231</v>
      </c>
      <c r="J6" s="81" t="s">
        <v>232</v>
      </c>
      <c r="L6" s="45" t="s">
        <v>232</v>
      </c>
    </row>
    <row r="7" spans="1:14" ht="15" customHeight="1" x14ac:dyDescent="0.25">
      <c r="A7" s="46" t="s">
        <v>233</v>
      </c>
      <c r="B7" s="82">
        <v>2205</v>
      </c>
      <c r="C7" s="82">
        <v>46128</v>
      </c>
      <c r="D7" s="82">
        <f>B7+C7</f>
        <v>48333</v>
      </c>
      <c r="E7" s="82">
        <v>2265</v>
      </c>
      <c r="F7" s="82">
        <v>59167</v>
      </c>
      <c r="G7" s="83">
        <f>E7+F7</f>
        <v>61432</v>
      </c>
      <c r="H7" s="84">
        <v>2376</v>
      </c>
      <c r="I7" s="84">
        <v>72613</v>
      </c>
      <c r="J7" s="82">
        <f>H7+I7</f>
        <v>74989</v>
      </c>
      <c r="L7" s="85">
        <f>D7+G7+J7</f>
        <v>184754</v>
      </c>
    </row>
    <row r="8" spans="1:14" ht="15" customHeight="1" x14ac:dyDescent="0.25">
      <c r="A8" s="46" t="s">
        <v>234</v>
      </c>
      <c r="B8" s="82">
        <v>14</v>
      </c>
      <c r="C8" s="82">
        <v>12106</v>
      </c>
      <c r="D8" s="82">
        <f t="shared" ref="D8:D25" si="0">B8+C8</f>
        <v>12120</v>
      </c>
      <c r="E8" s="82">
        <v>23</v>
      </c>
      <c r="F8" s="82">
        <v>14785</v>
      </c>
      <c r="G8" s="83">
        <f t="shared" ref="G8:G25" si="1">E8+F8</f>
        <v>14808</v>
      </c>
      <c r="H8" s="84">
        <v>25</v>
      </c>
      <c r="I8" s="84">
        <v>17706</v>
      </c>
      <c r="J8" s="82">
        <f t="shared" ref="J8:J25" si="2">H8+I8</f>
        <v>17731</v>
      </c>
      <c r="L8" s="85">
        <f t="shared" ref="L8:L26" si="3">D8+G8+J8</f>
        <v>44659</v>
      </c>
    </row>
    <row r="9" spans="1:14" ht="15" customHeight="1" x14ac:dyDescent="0.25">
      <c r="A9" s="46" t="s">
        <v>235</v>
      </c>
      <c r="B9" s="82">
        <v>1351</v>
      </c>
      <c r="C9" s="82">
        <v>29095</v>
      </c>
      <c r="D9" s="82">
        <f t="shared" si="0"/>
        <v>30446</v>
      </c>
      <c r="E9" s="82">
        <v>1987</v>
      </c>
      <c r="F9" s="82">
        <v>34062</v>
      </c>
      <c r="G9" s="83">
        <f t="shared" si="1"/>
        <v>36049</v>
      </c>
      <c r="H9" s="84">
        <v>5373</v>
      </c>
      <c r="I9" s="84">
        <v>52906</v>
      </c>
      <c r="J9" s="82">
        <f t="shared" si="2"/>
        <v>58279</v>
      </c>
      <c r="L9" s="85">
        <f t="shared" si="3"/>
        <v>124774</v>
      </c>
    </row>
    <row r="10" spans="1:14" ht="15" customHeight="1" x14ac:dyDescent="0.25">
      <c r="A10" s="46" t="s">
        <v>236</v>
      </c>
      <c r="B10" s="82">
        <v>7922</v>
      </c>
      <c r="C10" s="82">
        <v>0</v>
      </c>
      <c r="D10" s="82">
        <f t="shared" si="0"/>
        <v>7922</v>
      </c>
      <c r="E10" s="82">
        <v>9769</v>
      </c>
      <c r="F10" s="82">
        <v>0</v>
      </c>
      <c r="G10" s="83">
        <f t="shared" si="1"/>
        <v>9769</v>
      </c>
      <c r="H10" s="84">
        <v>22110</v>
      </c>
      <c r="I10" s="84">
        <v>4</v>
      </c>
      <c r="J10" s="82">
        <f t="shared" si="2"/>
        <v>22114</v>
      </c>
      <c r="L10" s="85">
        <f t="shared" si="3"/>
        <v>39805</v>
      </c>
    </row>
    <row r="11" spans="1:14" ht="15" customHeight="1" x14ac:dyDescent="0.25">
      <c r="A11" s="46" t="s">
        <v>237</v>
      </c>
      <c r="B11" s="82">
        <v>8004</v>
      </c>
      <c r="C11" s="82">
        <v>39037</v>
      </c>
      <c r="D11" s="82">
        <f t="shared" si="0"/>
        <v>47041</v>
      </c>
      <c r="E11" s="82">
        <v>9904</v>
      </c>
      <c r="F11" s="82">
        <v>45847</v>
      </c>
      <c r="G11" s="83">
        <f t="shared" si="1"/>
        <v>55751</v>
      </c>
      <c r="H11" s="84">
        <v>26693</v>
      </c>
      <c r="I11" s="84">
        <v>88854</v>
      </c>
      <c r="J11" s="82">
        <f t="shared" si="2"/>
        <v>115547</v>
      </c>
      <c r="L11" s="85">
        <f t="shared" si="3"/>
        <v>218339</v>
      </c>
    </row>
    <row r="12" spans="1:14" ht="15" customHeight="1" x14ac:dyDescent="0.25">
      <c r="A12" s="46" t="s">
        <v>238</v>
      </c>
      <c r="B12" s="82">
        <v>542</v>
      </c>
      <c r="C12" s="82">
        <v>32144</v>
      </c>
      <c r="D12" s="82">
        <f t="shared" si="0"/>
        <v>32686</v>
      </c>
      <c r="E12" s="82">
        <v>640</v>
      </c>
      <c r="F12" s="82">
        <v>29007</v>
      </c>
      <c r="G12" s="83">
        <f t="shared" si="1"/>
        <v>29647</v>
      </c>
      <c r="H12" s="84">
        <v>1059</v>
      </c>
      <c r="I12" s="84">
        <v>59702</v>
      </c>
      <c r="J12" s="82">
        <f t="shared" si="2"/>
        <v>60761</v>
      </c>
      <c r="L12" s="85">
        <f t="shared" si="3"/>
        <v>123094</v>
      </c>
    </row>
    <row r="13" spans="1:14" ht="15" customHeight="1" x14ac:dyDescent="0.25">
      <c r="A13" s="46" t="s">
        <v>239</v>
      </c>
      <c r="B13" s="86">
        <v>44</v>
      </c>
      <c r="C13" s="86">
        <f>298+7326</f>
        <v>7624</v>
      </c>
      <c r="D13" s="82">
        <f t="shared" si="0"/>
        <v>7668</v>
      </c>
      <c r="E13" s="86">
        <v>57</v>
      </c>
      <c r="F13" s="86">
        <f>343+9833</f>
        <v>10176</v>
      </c>
      <c r="G13" s="83">
        <f t="shared" si="1"/>
        <v>10233</v>
      </c>
      <c r="H13" s="84">
        <v>67</v>
      </c>
      <c r="I13" s="84">
        <f>21574+433</f>
        <v>22007</v>
      </c>
      <c r="J13" s="82">
        <f t="shared" si="2"/>
        <v>22074</v>
      </c>
      <c r="L13" s="85">
        <f t="shared" si="3"/>
        <v>39975</v>
      </c>
    </row>
    <row r="14" spans="1:14" ht="15" customHeight="1" x14ac:dyDescent="0.25">
      <c r="A14" s="46" t="s">
        <v>7</v>
      </c>
      <c r="B14" s="86">
        <v>1502</v>
      </c>
      <c r="C14" s="86">
        <v>21788</v>
      </c>
      <c r="D14" s="82">
        <f t="shared" si="0"/>
        <v>23290</v>
      </c>
      <c r="E14" s="86">
        <v>1782</v>
      </c>
      <c r="F14" s="86">
        <v>24577</v>
      </c>
      <c r="G14" s="83">
        <f t="shared" si="1"/>
        <v>26359</v>
      </c>
      <c r="H14" s="84">
        <v>3206</v>
      </c>
      <c r="I14" s="84">
        <v>38438</v>
      </c>
      <c r="J14" s="82">
        <f t="shared" si="2"/>
        <v>41644</v>
      </c>
      <c r="L14" s="85">
        <f t="shared" si="3"/>
        <v>91293</v>
      </c>
    </row>
    <row r="15" spans="1:14" ht="15" customHeight="1" x14ac:dyDescent="0.25">
      <c r="A15" s="46" t="s">
        <v>240</v>
      </c>
      <c r="B15" s="86">
        <v>4026</v>
      </c>
      <c r="C15" s="86">
        <v>14664</v>
      </c>
      <c r="D15" s="82">
        <f t="shared" si="0"/>
        <v>18690</v>
      </c>
      <c r="E15" s="86">
        <v>4887</v>
      </c>
      <c r="F15" s="86">
        <v>19274</v>
      </c>
      <c r="G15" s="83">
        <f t="shared" si="1"/>
        <v>24161</v>
      </c>
      <c r="H15" s="84">
        <v>4579</v>
      </c>
      <c r="I15" s="84">
        <v>20763</v>
      </c>
      <c r="J15" s="82">
        <f t="shared" si="2"/>
        <v>25342</v>
      </c>
      <c r="L15" s="85">
        <f t="shared" si="3"/>
        <v>68193</v>
      </c>
    </row>
    <row r="16" spans="1:14" ht="15" customHeight="1" x14ac:dyDescent="0.25">
      <c r="A16" s="46" t="s">
        <v>241</v>
      </c>
      <c r="B16" s="86">
        <v>2796</v>
      </c>
      <c r="C16" s="86">
        <v>33068</v>
      </c>
      <c r="D16" s="82">
        <f t="shared" si="0"/>
        <v>35864</v>
      </c>
      <c r="E16" s="86">
        <v>3393</v>
      </c>
      <c r="F16" s="86">
        <v>35873</v>
      </c>
      <c r="G16" s="83">
        <f t="shared" si="1"/>
        <v>39266</v>
      </c>
      <c r="H16" s="84">
        <v>8604</v>
      </c>
      <c r="I16" s="84">
        <v>46353</v>
      </c>
      <c r="J16" s="82">
        <f t="shared" si="2"/>
        <v>54957</v>
      </c>
      <c r="L16" s="85">
        <f t="shared" si="3"/>
        <v>130087</v>
      </c>
    </row>
    <row r="17" spans="1:13" ht="15" customHeight="1" x14ac:dyDescent="0.25">
      <c r="A17" s="46" t="s">
        <v>8</v>
      </c>
      <c r="B17" s="86">
        <v>1193</v>
      </c>
      <c r="C17" s="86">
        <f>39+4722</f>
        <v>4761</v>
      </c>
      <c r="D17" s="82">
        <f t="shared" si="0"/>
        <v>5954</v>
      </c>
      <c r="E17" s="86">
        <v>701</v>
      </c>
      <c r="F17" s="86">
        <f>56+4236</f>
        <v>4292</v>
      </c>
      <c r="G17" s="83">
        <f t="shared" si="1"/>
        <v>4993</v>
      </c>
      <c r="H17" s="84">
        <v>1840</v>
      </c>
      <c r="I17" s="84">
        <f>20176+161</f>
        <v>20337</v>
      </c>
      <c r="J17" s="82">
        <f t="shared" si="2"/>
        <v>22177</v>
      </c>
      <c r="L17" s="85">
        <f t="shared" si="3"/>
        <v>33124</v>
      </c>
    </row>
    <row r="18" spans="1:13" ht="15" customHeight="1" x14ac:dyDescent="0.25">
      <c r="A18" s="46" t="s">
        <v>242</v>
      </c>
      <c r="B18" s="86">
        <v>3252</v>
      </c>
      <c r="C18" s="86">
        <v>13167</v>
      </c>
      <c r="D18" s="82">
        <f t="shared" si="0"/>
        <v>16419</v>
      </c>
      <c r="E18" s="86">
        <v>3942</v>
      </c>
      <c r="F18" s="86">
        <v>14443</v>
      </c>
      <c r="G18" s="83">
        <f t="shared" si="1"/>
        <v>18385</v>
      </c>
      <c r="H18" s="84">
        <v>5396</v>
      </c>
      <c r="I18" s="84">
        <v>21652</v>
      </c>
      <c r="J18" s="82">
        <f t="shared" si="2"/>
        <v>27048</v>
      </c>
      <c r="L18" s="85">
        <f t="shared" si="3"/>
        <v>61852</v>
      </c>
    </row>
    <row r="19" spans="1:13" ht="15" customHeight="1" x14ac:dyDescent="0.25">
      <c r="A19" s="46" t="s">
        <v>243</v>
      </c>
      <c r="B19" s="86">
        <v>1810</v>
      </c>
      <c r="C19" s="86">
        <v>13148</v>
      </c>
      <c r="D19" s="82">
        <f t="shared" si="0"/>
        <v>14958</v>
      </c>
      <c r="E19" s="86">
        <v>1726</v>
      </c>
      <c r="F19" s="86">
        <v>15451</v>
      </c>
      <c r="G19" s="83">
        <f t="shared" si="1"/>
        <v>17177</v>
      </c>
      <c r="H19" s="84">
        <v>2269</v>
      </c>
      <c r="I19" s="84">
        <v>29192</v>
      </c>
      <c r="J19" s="82">
        <f t="shared" si="2"/>
        <v>31461</v>
      </c>
      <c r="L19" s="85">
        <f t="shared" si="3"/>
        <v>63596</v>
      </c>
    </row>
    <row r="20" spans="1:13" ht="15" customHeight="1" x14ac:dyDescent="0.25">
      <c r="A20" s="46" t="s">
        <v>244</v>
      </c>
      <c r="B20" s="86">
        <v>3143</v>
      </c>
      <c r="C20" s="86">
        <v>65883</v>
      </c>
      <c r="D20" s="82">
        <f t="shared" si="0"/>
        <v>69026</v>
      </c>
      <c r="E20" s="86">
        <v>3990</v>
      </c>
      <c r="F20" s="86">
        <v>76940</v>
      </c>
      <c r="G20" s="83">
        <f t="shared" si="1"/>
        <v>80930</v>
      </c>
      <c r="H20" s="84">
        <f>18542+1470</f>
        <v>20012</v>
      </c>
      <c r="I20" s="84">
        <f>31213+149643</f>
        <v>180856</v>
      </c>
      <c r="J20" s="82">
        <f t="shared" si="2"/>
        <v>200868</v>
      </c>
      <c r="L20" s="85">
        <f t="shared" si="3"/>
        <v>350824</v>
      </c>
    </row>
    <row r="21" spans="1:13" ht="15" customHeight="1" x14ac:dyDescent="0.25">
      <c r="A21" s="46" t="s">
        <v>245</v>
      </c>
      <c r="B21" s="86">
        <v>6534</v>
      </c>
      <c r="C21" s="86">
        <v>28228</v>
      </c>
      <c r="D21" s="82">
        <f t="shared" si="0"/>
        <v>34762</v>
      </c>
      <c r="E21" s="86">
        <v>6162</v>
      </c>
      <c r="F21" s="86">
        <v>30644</v>
      </c>
      <c r="G21" s="83">
        <f t="shared" si="1"/>
        <v>36806</v>
      </c>
      <c r="H21" s="84">
        <v>9836</v>
      </c>
      <c r="I21" s="84">
        <v>42691</v>
      </c>
      <c r="J21" s="82">
        <f t="shared" si="2"/>
        <v>52527</v>
      </c>
      <c r="L21" s="85">
        <f t="shared" si="3"/>
        <v>124095</v>
      </c>
    </row>
    <row r="22" spans="1:13" ht="15" customHeight="1" x14ac:dyDescent="0.25">
      <c r="A22" s="46" t="s">
        <v>28</v>
      </c>
      <c r="B22" s="86">
        <v>134</v>
      </c>
      <c r="C22" s="86">
        <f>11+1745</f>
        <v>1756</v>
      </c>
      <c r="D22" s="82">
        <f t="shared" si="0"/>
        <v>1890</v>
      </c>
      <c r="E22" s="86">
        <v>167</v>
      </c>
      <c r="F22" s="86">
        <f>15+2289</f>
        <v>2304</v>
      </c>
      <c r="G22" s="83">
        <f t="shared" si="1"/>
        <v>2471</v>
      </c>
      <c r="H22" s="84">
        <v>152</v>
      </c>
      <c r="I22" s="84">
        <f>29+4995</f>
        <v>5024</v>
      </c>
      <c r="J22" s="82">
        <f t="shared" si="2"/>
        <v>5176</v>
      </c>
      <c r="L22" s="85">
        <f t="shared" si="3"/>
        <v>9537</v>
      </c>
    </row>
    <row r="23" spans="1:13" ht="15" customHeight="1" x14ac:dyDescent="0.25">
      <c r="A23" s="46" t="s">
        <v>246</v>
      </c>
      <c r="B23" s="82">
        <v>8959</v>
      </c>
      <c r="C23" s="82">
        <v>25917</v>
      </c>
      <c r="D23" s="82">
        <f t="shared" si="0"/>
        <v>34876</v>
      </c>
      <c r="E23" s="82">
        <v>6860</v>
      </c>
      <c r="F23" s="82">
        <v>24979</v>
      </c>
      <c r="G23" s="83">
        <f t="shared" si="1"/>
        <v>31839</v>
      </c>
      <c r="H23" s="84">
        <v>5679</v>
      </c>
      <c r="I23" s="84">
        <v>54576</v>
      </c>
      <c r="J23" s="82">
        <f t="shared" si="2"/>
        <v>60255</v>
      </c>
      <c r="L23" s="85">
        <f t="shared" si="3"/>
        <v>126970</v>
      </c>
    </row>
    <row r="24" spans="1:13" ht="15" customHeight="1" x14ac:dyDescent="0.25">
      <c r="A24" s="46" t="s">
        <v>247</v>
      </c>
      <c r="B24" s="82">
        <v>3995</v>
      </c>
      <c r="C24" s="82">
        <v>42278</v>
      </c>
      <c r="D24" s="82">
        <f t="shared" si="0"/>
        <v>46273</v>
      </c>
      <c r="E24" s="82">
        <v>6388</v>
      </c>
      <c r="F24" s="82">
        <v>55864</v>
      </c>
      <c r="G24" s="83">
        <f t="shared" si="1"/>
        <v>62252</v>
      </c>
      <c r="H24" s="84">
        <v>16131</v>
      </c>
      <c r="I24" s="84">
        <v>123796</v>
      </c>
      <c r="J24" s="82">
        <f t="shared" si="2"/>
        <v>139927</v>
      </c>
      <c r="L24" s="85">
        <f t="shared" si="3"/>
        <v>248452</v>
      </c>
    </row>
    <row r="25" spans="1:13" ht="15" customHeight="1" x14ac:dyDescent="0.25">
      <c r="A25" s="46" t="s">
        <v>248</v>
      </c>
      <c r="B25" s="82">
        <v>2447</v>
      </c>
      <c r="C25" s="82">
        <v>4441</v>
      </c>
      <c r="D25" s="82">
        <f t="shared" si="0"/>
        <v>6888</v>
      </c>
      <c r="E25" s="82">
        <v>3012</v>
      </c>
      <c r="F25" s="82">
        <v>5403</v>
      </c>
      <c r="G25" s="83">
        <f t="shared" si="1"/>
        <v>8415</v>
      </c>
      <c r="H25" s="84">
        <v>557</v>
      </c>
      <c r="I25" s="84">
        <v>13963</v>
      </c>
      <c r="J25" s="82">
        <f t="shared" si="2"/>
        <v>14520</v>
      </c>
      <c r="L25" s="85">
        <f t="shared" si="3"/>
        <v>29823</v>
      </c>
    </row>
    <row r="26" spans="1:13" ht="15" customHeight="1" x14ac:dyDescent="0.25">
      <c r="A26" s="48" t="s">
        <v>232</v>
      </c>
      <c r="B26" s="87">
        <f>SUM(B7:B25)</f>
        <v>59873</v>
      </c>
      <c r="C26" s="87">
        <f t="shared" ref="C26:D26" si="4">SUM(C7:C25)</f>
        <v>435233</v>
      </c>
      <c r="D26" s="87">
        <f t="shared" si="4"/>
        <v>495106</v>
      </c>
      <c r="E26" s="87">
        <f>SUM(E7:E25)</f>
        <v>67655</v>
      </c>
      <c r="F26" s="87">
        <f t="shared" ref="F26:G26" si="5">SUM(F7:F25)</f>
        <v>503088</v>
      </c>
      <c r="G26" s="87">
        <f t="shared" si="5"/>
        <v>570743</v>
      </c>
      <c r="H26" s="88">
        <f>SUM(H7:H25)</f>
        <v>135964</v>
      </c>
      <c r="I26" s="88">
        <f>SUM(I7:I25)</f>
        <v>911433</v>
      </c>
      <c r="J26" s="87">
        <f>H26+I26</f>
        <v>1047397</v>
      </c>
      <c r="L26" s="89">
        <f t="shared" si="3"/>
        <v>2113246</v>
      </c>
    </row>
    <row r="27" spans="1:13" x14ac:dyDescent="0.25">
      <c r="M27" s="95">
        <f>L26-2095642</f>
        <v>17604</v>
      </c>
    </row>
    <row r="28" spans="1:13" x14ac:dyDescent="0.25">
      <c r="A28" t="s">
        <v>266</v>
      </c>
    </row>
    <row r="29" spans="1:13" x14ac:dyDescent="0.25">
      <c r="A29" s="90" t="s">
        <v>267</v>
      </c>
    </row>
    <row r="30" spans="1:13" x14ac:dyDescent="0.25">
      <c r="A30" t="s">
        <v>268</v>
      </c>
    </row>
  </sheetData>
  <mergeCells count="6">
    <mergeCell ref="B4:D4"/>
    <mergeCell ref="E4:G4"/>
    <mergeCell ref="H4:J4"/>
    <mergeCell ref="B5:D5"/>
    <mergeCell ref="E5:G5"/>
    <mergeCell ref="H5:J5"/>
  </mergeCells>
  <hyperlinks>
    <hyperlink ref="A29" r:id="rId1" xr:uid="{C33698BA-4209-4118-BBE6-429DBE4EE8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9EB6-C6BE-44BC-AE1F-B2F2AF713151}">
  <dimension ref="A1:J28"/>
  <sheetViews>
    <sheetView workbookViewId="0">
      <selection activeCell="C21" sqref="C21"/>
    </sheetView>
  </sheetViews>
  <sheetFormatPr defaultRowHeight="15" x14ac:dyDescent="0.25"/>
  <cols>
    <col min="2" max="2" width="33.140625" customWidth="1"/>
    <col min="3" max="3" width="21" customWidth="1"/>
    <col min="4" max="4" width="48.5703125" customWidth="1"/>
    <col min="5" max="5" width="18.85546875" customWidth="1"/>
    <col min="6" max="6" width="14.140625" customWidth="1"/>
    <col min="7" max="7" width="16" customWidth="1"/>
    <col min="8" max="8" width="12" customWidth="1"/>
    <col min="9" max="9" width="11.28515625" customWidth="1"/>
    <col min="10" max="10" width="11.5703125" customWidth="1"/>
  </cols>
  <sheetData>
    <row r="1" spans="1:10" ht="15.75" thickBot="1" x14ac:dyDescent="0.3">
      <c r="A1" s="33"/>
      <c r="B1" s="74" t="s">
        <v>115</v>
      </c>
      <c r="C1" s="74"/>
      <c r="D1" s="74"/>
      <c r="E1" s="75"/>
      <c r="F1" s="76" t="s">
        <v>53</v>
      </c>
      <c r="G1" s="76"/>
      <c r="H1" s="76"/>
      <c r="I1" s="76"/>
      <c r="J1" s="76"/>
    </row>
    <row r="2" spans="1:10" ht="46.5" thickTop="1" thickBot="1" x14ac:dyDescent="0.3">
      <c r="A2" s="32" t="s">
        <v>0</v>
      </c>
      <c r="B2" s="31" t="s">
        <v>116</v>
      </c>
      <c r="C2" s="20" t="s">
        <v>117</v>
      </c>
      <c r="D2" s="20" t="s">
        <v>59</v>
      </c>
      <c r="E2" s="20" t="s">
        <v>60</v>
      </c>
      <c r="F2" s="30" t="s">
        <v>118</v>
      </c>
      <c r="G2" s="22" t="s">
        <v>110</v>
      </c>
      <c r="H2" s="22" t="s">
        <v>119</v>
      </c>
      <c r="I2" s="22" t="s">
        <v>120</v>
      </c>
      <c r="J2" s="22" t="s">
        <v>121</v>
      </c>
    </row>
    <row r="3" spans="1:10" x14ac:dyDescent="0.25">
      <c r="A3" t="s">
        <v>9</v>
      </c>
      <c r="B3" t="s">
        <v>122</v>
      </c>
      <c r="C3" t="s">
        <v>123</v>
      </c>
      <c r="D3" t="s">
        <v>124</v>
      </c>
      <c r="E3" t="s">
        <v>125</v>
      </c>
      <c r="F3">
        <v>0</v>
      </c>
      <c r="G3">
        <v>132</v>
      </c>
      <c r="J3" s="27"/>
    </row>
    <row r="4" spans="1:10" x14ac:dyDescent="0.25">
      <c r="A4" t="s">
        <v>49</v>
      </c>
      <c r="B4" t="s">
        <v>126</v>
      </c>
      <c r="C4" t="s">
        <v>127</v>
      </c>
      <c r="D4" t="s">
        <v>128</v>
      </c>
      <c r="E4" t="s">
        <v>129</v>
      </c>
      <c r="F4">
        <v>0</v>
      </c>
      <c r="G4">
        <v>621</v>
      </c>
      <c r="J4" s="27"/>
    </row>
    <row r="5" spans="1:10" x14ac:dyDescent="0.25">
      <c r="A5" t="s">
        <v>5</v>
      </c>
      <c r="B5" t="s">
        <v>111</v>
      </c>
      <c r="C5" t="s">
        <v>130</v>
      </c>
      <c r="D5" t="s">
        <v>131</v>
      </c>
      <c r="E5" t="s">
        <v>132</v>
      </c>
      <c r="F5">
        <v>0</v>
      </c>
      <c r="G5">
        <v>39</v>
      </c>
      <c r="J5" s="27"/>
    </row>
    <row r="6" spans="1:10" x14ac:dyDescent="0.25">
      <c r="A6" t="s">
        <v>6</v>
      </c>
      <c r="B6" t="s">
        <v>133</v>
      </c>
      <c r="C6" t="s">
        <v>134</v>
      </c>
      <c r="D6" t="s">
        <v>135</v>
      </c>
      <c r="E6" t="s">
        <v>136</v>
      </c>
      <c r="F6">
        <v>0</v>
      </c>
      <c r="G6">
        <v>369</v>
      </c>
      <c r="J6" s="27"/>
    </row>
    <row r="7" spans="1:10" x14ac:dyDescent="0.25">
      <c r="A7" t="s">
        <v>6</v>
      </c>
      <c r="B7" t="s">
        <v>137</v>
      </c>
      <c r="C7" t="s">
        <v>138</v>
      </c>
      <c r="D7" t="s">
        <v>139</v>
      </c>
      <c r="E7" t="s">
        <v>140</v>
      </c>
      <c r="F7">
        <v>4</v>
      </c>
      <c r="G7">
        <v>84</v>
      </c>
      <c r="J7" s="27"/>
    </row>
    <row r="8" spans="1:10" x14ac:dyDescent="0.25">
      <c r="A8" t="s">
        <v>9</v>
      </c>
      <c r="B8" t="s">
        <v>141</v>
      </c>
      <c r="C8" t="s">
        <v>142</v>
      </c>
      <c r="D8" t="s">
        <v>143</v>
      </c>
      <c r="E8" t="s">
        <v>144</v>
      </c>
      <c r="F8">
        <v>0</v>
      </c>
      <c r="G8">
        <v>102</v>
      </c>
      <c r="J8" s="27"/>
    </row>
    <row r="9" spans="1:10" x14ac:dyDescent="0.25">
      <c r="A9" t="s">
        <v>9</v>
      </c>
      <c r="B9" t="s">
        <v>145</v>
      </c>
      <c r="C9" t="s">
        <v>146</v>
      </c>
      <c r="D9" t="s">
        <v>147</v>
      </c>
      <c r="E9" t="s">
        <v>148</v>
      </c>
      <c r="F9">
        <v>0</v>
      </c>
      <c r="G9">
        <v>248</v>
      </c>
      <c r="J9" s="27"/>
    </row>
    <row r="10" spans="1:10" x14ac:dyDescent="0.25">
      <c r="A10" t="s">
        <v>9</v>
      </c>
      <c r="B10" t="s">
        <v>149</v>
      </c>
      <c r="C10" t="s">
        <v>150</v>
      </c>
      <c r="D10" t="s">
        <v>151</v>
      </c>
      <c r="E10" t="s">
        <v>152</v>
      </c>
      <c r="F10">
        <v>12</v>
      </c>
      <c r="G10">
        <v>96</v>
      </c>
      <c r="J10" s="27"/>
    </row>
    <row r="11" spans="1:10" x14ac:dyDescent="0.25">
      <c r="A11" t="s">
        <v>9</v>
      </c>
      <c r="B11" t="s">
        <v>153</v>
      </c>
      <c r="C11" t="s">
        <v>154</v>
      </c>
      <c r="D11" t="s">
        <v>155</v>
      </c>
      <c r="E11" t="s">
        <v>156</v>
      </c>
      <c r="F11">
        <v>5</v>
      </c>
      <c r="G11">
        <v>57</v>
      </c>
      <c r="J11" s="27"/>
    </row>
    <row r="12" spans="1:10" x14ac:dyDescent="0.25">
      <c r="A12" t="s">
        <v>9</v>
      </c>
      <c r="B12" t="s">
        <v>157</v>
      </c>
      <c r="C12" t="s">
        <v>158</v>
      </c>
      <c r="D12" t="s">
        <v>159</v>
      </c>
      <c r="E12" t="s">
        <v>160</v>
      </c>
      <c r="F12">
        <v>3</v>
      </c>
      <c r="G12">
        <v>32</v>
      </c>
      <c r="J12" s="27"/>
    </row>
    <row r="13" spans="1:10" x14ac:dyDescent="0.25">
      <c r="A13" t="s">
        <v>9</v>
      </c>
      <c r="B13" t="s">
        <v>161</v>
      </c>
      <c r="C13" t="s">
        <v>158</v>
      </c>
      <c r="D13" t="s">
        <v>162</v>
      </c>
      <c r="E13" t="s">
        <v>163</v>
      </c>
      <c r="F13">
        <v>1</v>
      </c>
      <c r="G13">
        <v>40</v>
      </c>
      <c r="J13" s="27"/>
    </row>
    <row r="14" spans="1:10" x14ac:dyDescent="0.25">
      <c r="A14" t="s">
        <v>9</v>
      </c>
      <c r="B14" t="s">
        <v>164</v>
      </c>
      <c r="C14" t="s">
        <v>165</v>
      </c>
      <c r="D14" t="s">
        <v>166</v>
      </c>
      <c r="E14" t="s">
        <v>167</v>
      </c>
      <c r="F14">
        <v>12</v>
      </c>
      <c r="G14">
        <v>96</v>
      </c>
      <c r="J14" s="27"/>
    </row>
    <row r="15" spans="1:10" x14ac:dyDescent="0.25">
      <c r="A15" t="s">
        <v>9</v>
      </c>
      <c r="B15" t="s">
        <v>168</v>
      </c>
      <c r="C15" t="s">
        <v>169</v>
      </c>
      <c r="D15" t="s">
        <v>170</v>
      </c>
      <c r="E15" t="s">
        <v>171</v>
      </c>
      <c r="F15">
        <v>10</v>
      </c>
      <c r="G15">
        <v>98</v>
      </c>
      <c r="J15" s="27"/>
    </row>
    <row r="16" spans="1:10" x14ac:dyDescent="0.25">
      <c r="A16" t="s">
        <v>9</v>
      </c>
      <c r="B16" t="s">
        <v>172</v>
      </c>
      <c r="C16" t="s">
        <v>173</v>
      </c>
      <c r="D16" t="s">
        <v>174</v>
      </c>
      <c r="E16" t="s">
        <v>175</v>
      </c>
      <c r="F16">
        <v>11</v>
      </c>
      <c r="G16">
        <v>56</v>
      </c>
      <c r="J16" s="27"/>
    </row>
    <row r="17" spans="1:10" x14ac:dyDescent="0.25">
      <c r="A17" t="s">
        <v>9</v>
      </c>
      <c r="B17" t="s">
        <v>176</v>
      </c>
      <c r="C17" t="s">
        <v>177</v>
      </c>
      <c r="D17" t="s">
        <v>178</v>
      </c>
      <c r="E17" t="s">
        <v>179</v>
      </c>
      <c r="F17">
        <v>0</v>
      </c>
      <c r="G17">
        <v>120</v>
      </c>
      <c r="J17" s="27"/>
    </row>
    <row r="18" spans="1:10" x14ac:dyDescent="0.25">
      <c r="A18" t="s">
        <v>9</v>
      </c>
      <c r="B18" t="s">
        <v>180</v>
      </c>
      <c r="C18" t="s">
        <v>181</v>
      </c>
      <c r="D18" t="s">
        <v>182</v>
      </c>
      <c r="E18" t="s">
        <v>183</v>
      </c>
      <c r="F18">
        <v>11</v>
      </c>
      <c r="G18">
        <v>98</v>
      </c>
      <c r="J18" s="27"/>
    </row>
    <row r="19" spans="1:10" x14ac:dyDescent="0.25">
      <c r="A19" t="s">
        <v>9</v>
      </c>
      <c r="B19" t="s">
        <v>184</v>
      </c>
      <c r="C19" t="s">
        <v>185</v>
      </c>
      <c r="D19" t="s">
        <v>186</v>
      </c>
      <c r="E19" t="s">
        <v>187</v>
      </c>
      <c r="F19">
        <v>4</v>
      </c>
      <c r="G19">
        <v>80</v>
      </c>
      <c r="J19" s="27"/>
    </row>
    <row r="20" spans="1:10" x14ac:dyDescent="0.25">
      <c r="A20" t="s">
        <v>9</v>
      </c>
      <c r="B20" t="s">
        <v>188</v>
      </c>
      <c r="C20" t="s">
        <v>189</v>
      </c>
      <c r="D20" t="s">
        <v>190</v>
      </c>
      <c r="E20" t="s">
        <v>191</v>
      </c>
      <c r="F20">
        <v>3</v>
      </c>
      <c r="G20">
        <v>58</v>
      </c>
      <c r="J20" s="27"/>
    </row>
    <row r="21" spans="1:10" x14ac:dyDescent="0.25">
      <c r="A21" t="s">
        <v>9</v>
      </c>
      <c r="B21" t="s">
        <v>192</v>
      </c>
      <c r="C21" t="s">
        <v>193</v>
      </c>
      <c r="D21" t="s">
        <v>194</v>
      </c>
      <c r="E21" t="s">
        <v>195</v>
      </c>
      <c r="F21">
        <v>0</v>
      </c>
      <c r="G21">
        <v>198</v>
      </c>
      <c r="J21" s="27"/>
    </row>
    <row r="22" spans="1:10" x14ac:dyDescent="0.25">
      <c r="A22" t="s">
        <v>9</v>
      </c>
      <c r="B22" t="s">
        <v>196</v>
      </c>
      <c r="C22" t="s">
        <v>197</v>
      </c>
      <c r="D22" t="s">
        <v>198</v>
      </c>
      <c r="E22" t="s">
        <v>199</v>
      </c>
      <c r="F22">
        <v>0</v>
      </c>
      <c r="G22">
        <v>199</v>
      </c>
      <c r="J22" s="27"/>
    </row>
    <row r="23" spans="1:10" x14ac:dyDescent="0.25">
      <c r="A23" t="s">
        <v>9</v>
      </c>
      <c r="B23" t="s">
        <v>200</v>
      </c>
      <c r="C23" t="s">
        <v>201</v>
      </c>
      <c r="D23" t="s">
        <v>202</v>
      </c>
      <c r="E23" t="s">
        <v>203</v>
      </c>
      <c r="F23">
        <v>4</v>
      </c>
      <c r="G23">
        <v>80</v>
      </c>
      <c r="J23" s="27"/>
    </row>
    <row r="24" spans="1:10" x14ac:dyDescent="0.25">
      <c r="A24" t="s">
        <v>9</v>
      </c>
      <c r="B24" t="s">
        <v>204</v>
      </c>
      <c r="C24" t="s">
        <v>205</v>
      </c>
      <c r="D24" t="s">
        <v>206</v>
      </c>
      <c r="E24" t="s">
        <v>207</v>
      </c>
      <c r="F24">
        <v>10</v>
      </c>
      <c r="G24">
        <v>102</v>
      </c>
      <c r="J24" s="27"/>
    </row>
    <row r="25" spans="1:10" x14ac:dyDescent="0.25">
      <c r="A25" t="s">
        <v>9</v>
      </c>
      <c r="B25" t="s">
        <v>208</v>
      </c>
      <c r="C25" t="s">
        <v>209</v>
      </c>
      <c r="D25" t="s">
        <v>210</v>
      </c>
      <c r="E25" t="s">
        <v>211</v>
      </c>
      <c r="F25">
        <v>0</v>
      </c>
      <c r="G25">
        <v>100</v>
      </c>
      <c r="J25" s="27"/>
    </row>
    <row r="26" spans="1:10" x14ac:dyDescent="0.25">
      <c r="A26" t="s">
        <v>113</v>
      </c>
      <c r="B26" t="s">
        <v>114</v>
      </c>
      <c r="C26" t="s">
        <v>212</v>
      </c>
      <c r="D26" t="s">
        <v>213</v>
      </c>
      <c r="E26" t="s">
        <v>214</v>
      </c>
      <c r="F26">
        <v>0</v>
      </c>
      <c r="G26">
        <v>18</v>
      </c>
      <c r="J26" s="27"/>
    </row>
    <row r="27" spans="1:10" x14ac:dyDescent="0.25">
      <c r="A27" t="s">
        <v>215</v>
      </c>
      <c r="B27" t="s">
        <v>112</v>
      </c>
      <c r="C27" t="s">
        <v>216</v>
      </c>
      <c r="D27" t="s">
        <v>217</v>
      </c>
      <c r="E27" t="s">
        <v>218</v>
      </c>
      <c r="F27">
        <v>66</v>
      </c>
      <c r="G27">
        <v>102</v>
      </c>
      <c r="J27" s="27"/>
    </row>
    <row r="28" spans="1:10" x14ac:dyDescent="0.25">
      <c r="A28" t="s">
        <v>9</v>
      </c>
      <c r="B28" t="s">
        <v>219</v>
      </c>
      <c r="C28" t="s">
        <v>220</v>
      </c>
      <c r="D28" t="s">
        <v>221</v>
      </c>
      <c r="E28" t="s">
        <v>222</v>
      </c>
      <c r="F28">
        <v>0</v>
      </c>
      <c r="G28">
        <v>181</v>
      </c>
      <c r="J28" s="27"/>
    </row>
  </sheetData>
  <mergeCells count="2">
    <mergeCell ref="B1:E1"/>
    <mergeCell ref="F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4373A73C01254EA995FD278E8C7249" ma:contentTypeVersion="9" ma:contentTypeDescription="Create a new document." ma:contentTypeScope="" ma:versionID="a0bb82db7e6600b2c7f39b9cb9b37bdc">
  <xsd:schema xmlns:xsd="http://www.w3.org/2001/XMLSchema" xmlns:xs="http://www.w3.org/2001/XMLSchema" xmlns:p="http://schemas.microsoft.com/office/2006/metadata/properties" xmlns:ns2="f560143e-da0a-427f-855e-dadb269e570d" targetNamespace="http://schemas.microsoft.com/office/2006/metadata/properties" ma:root="true" ma:fieldsID="ff041a11b070fcef1d68eb34a8fadb66" ns2:_="">
    <xsd:import namespace="f560143e-da0a-427f-855e-dadb269e57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0143e-da0a-427f-855e-dadb269e57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9051E8-1DD4-4C68-B112-761B2F23C351}"/>
</file>

<file path=customXml/itemProps2.xml><?xml version="1.0" encoding="utf-8"?>
<ds:datastoreItem xmlns:ds="http://schemas.openxmlformats.org/officeDocument/2006/customXml" ds:itemID="{794C91C3-6007-4727-B7C8-68ACEE18DE43}">
  <ds:schemaRefs>
    <ds:schemaRef ds:uri="http://schemas.microsoft.com/sharepoint/v3/contenttype/forms"/>
  </ds:schemaRefs>
</ds:datastoreItem>
</file>

<file path=customXml/itemProps3.xml><?xml version="1.0" encoding="utf-8"?>
<ds:datastoreItem xmlns:ds="http://schemas.openxmlformats.org/officeDocument/2006/customXml" ds:itemID="{5BBF3E1E-1099-48D7-B4A2-ACCDDE459136}">
  <ds:schemaRefs>
    <ds:schemaRef ds:uri="http://schemas.openxmlformats.org/package/2006/metadata/core-properties"/>
    <ds:schemaRef ds:uri="f560143e-da0a-427f-855e-dadb269e570d"/>
    <ds:schemaRef ds:uri="http://purl.org/dc/dcmitype/"/>
    <ds:schemaRef ds:uri="http://purl.org/dc/terms/"/>
    <ds:schemaRef ds:uri="http://schemas.microsoft.com/office/2006/documentManagement/types"/>
    <ds:schemaRef ds:uri="9dcfc5cc-4dce-4e88-a4ed-d32a7422a897"/>
    <ds:schemaRef ds:uri="http://www.w3.org/XML/1998/namespace"/>
    <ds:schemaRef ds:uri="http://schemas.microsoft.com/office/2006/metadata/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Overall</vt:lpstr>
      <vt:lpstr>MGPS - CIN 1b</vt:lpstr>
      <vt:lpstr>MGPS - CIN 1c</vt:lpstr>
      <vt:lpstr>PACE</vt:lpstr>
      <vt:lpstr>Sheet1</vt:lpstr>
      <vt:lpstr>Ind Lvg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R. Nicolosi</dc:creator>
  <cp:lastModifiedBy>Jamie R. Nicolosi</cp:lastModifiedBy>
  <dcterms:created xsi:type="dcterms:W3CDTF">2020-12-22T16:20:52Z</dcterms:created>
  <dcterms:modified xsi:type="dcterms:W3CDTF">2021-01-21T20:57:14Z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0x010100F64373A73C01254EA995FD278E8C7249</vt:lpwstr>
  </property>
</Properties>
</file>