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trinityhealth.sharepoint.com/sites/CPM_FMKnowledgeRepositoryTHO365/Shared Documents/COVID19 RECOVERY PLANNING/Vaccination Set-Up Guidance Documents/"/>
    </mc:Choice>
  </mc:AlternateContent>
  <xr:revisionPtr revIDLastSave="0" documentId="8_{B7A715ED-02D4-4738-87D5-E0CC3AACB194}" xr6:coauthVersionLast="45" xr6:coauthVersionMax="45" xr10:uidLastSave="{00000000-0000-0000-0000-000000000000}"/>
  <bookViews>
    <workbookView xWindow="-108" yWindow="-108" windowWidth="23256" windowHeight="12576" xr2:uid="{A7692CC1-E8CC-4CE3-B93A-CB5D3F4A4028}"/>
  </bookViews>
  <sheets>
    <sheet name="SITE SELECTION" sheetId="3" r:id="rId1"/>
    <sheet name="SQFT ESTIMATOR" sheetId="8" r:id="rId2"/>
    <sheet name="SPACE PROGRAM" sheetId="5" r:id="rId3"/>
    <sheet name="CLINICAL SUPPLIES" sheetId="9" r:id="rId4"/>
    <sheet name="FIXTURE_SUPPLY_SIGNS FORM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5" l="1"/>
  <c r="B9" i="9"/>
  <c r="B8" i="9" l="1"/>
  <c r="O19" i="5" l="1"/>
  <c r="C23" i="8"/>
  <c r="C31" i="8" s="1"/>
  <c r="C12" i="8"/>
  <c r="D12" i="8"/>
  <c r="D31" i="8" l="1"/>
  <c r="D34" i="8" s="1"/>
  <c r="C27" i="8" l="1"/>
  <c r="D36" i="8" s="1"/>
  <c r="D38" i="8" s="1"/>
  <c r="C8" i="5"/>
  <c r="B7" i="9" s="1"/>
  <c r="I18" i="9" l="1"/>
  <c r="N18" i="9" s="1"/>
  <c r="I23" i="9"/>
  <c r="I28" i="9"/>
  <c r="N28" i="9" s="1"/>
  <c r="O28" i="9" s="1"/>
  <c r="B14" i="9"/>
  <c r="B16" i="9" s="1"/>
  <c r="B10" i="9"/>
  <c r="I17" i="9"/>
  <c r="N17" i="9" s="1"/>
  <c r="I26" i="9"/>
  <c r="N26" i="9" s="1"/>
  <c r="B11" i="9"/>
  <c r="I19" i="9"/>
  <c r="I22" i="9"/>
  <c r="I21" i="9"/>
  <c r="B28" i="9"/>
  <c r="B30" i="9" s="1"/>
  <c r="B32" i="9" s="1"/>
  <c r="B34" i="9" s="1"/>
  <c r="B35" i="9" s="1"/>
  <c r="I20" i="9"/>
  <c r="I27" i="9"/>
  <c r="N27" i="9" s="1"/>
  <c r="C34" i="8"/>
  <c r="G14" i="9" l="1"/>
  <c r="I14" i="9" s="1"/>
  <c r="N14" i="9" s="1"/>
  <c r="O14" i="9" s="1"/>
  <c r="G13" i="9"/>
  <c r="I13" i="9" s="1"/>
  <c r="N13" i="9" s="1"/>
  <c r="O13" i="9" s="1"/>
  <c r="G12" i="9"/>
  <c r="I12" i="9" s="1"/>
  <c r="N12" i="9" s="1"/>
  <c r="O12" i="9" s="1"/>
  <c r="G11" i="9"/>
  <c r="I11" i="9" s="1"/>
  <c r="N11" i="9" s="1"/>
  <c r="O11" i="9" s="1"/>
  <c r="G10" i="9"/>
  <c r="I10" i="9" s="1"/>
  <c r="N10" i="9" s="1"/>
  <c r="O10" i="9" s="1"/>
  <c r="C36" i="8"/>
  <c r="C38" i="8" s="1"/>
  <c r="Q21" i="3"/>
  <c r="Q19" i="3"/>
  <c r="Q17" i="3"/>
  <c r="Q15" i="3"/>
  <c r="Q13" i="3"/>
  <c r="Q11" i="3"/>
  <c r="Q9" i="3"/>
  <c r="Q7" i="3"/>
  <c r="Q5" i="3"/>
  <c r="O18" i="9" l="1"/>
  <c r="O17" i="9"/>
  <c r="I4" i="9"/>
  <c r="O27" i="9"/>
  <c r="O26" i="9"/>
  <c r="G10" i="8"/>
  <c r="O22" i="9" l="1"/>
  <c r="N22" i="9"/>
  <c r="O20" i="9"/>
  <c r="N20" i="9"/>
  <c r="O19" i="9"/>
  <c r="N19" i="9"/>
  <c r="O23" i="9"/>
  <c r="N23" i="9"/>
  <c r="O21" i="9"/>
  <c r="N21" i="9"/>
  <c r="N4" i="9"/>
  <c r="O4" i="9" s="1"/>
  <c r="G12" i="8"/>
  <c r="C29" i="5"/>
  <c r="C30" i="5" s="1"/>
  <c r="C32" i="5" s="1"/>
  <c r="C16" i="5" l="1"/>
  <c r="C18" i="5" s="1"/>
  <c r="C22" i="5" s="1"/>
  <c r="B19" i="9"/>
  <c r="B20" i="9" s="1"/>
  <c r="H14" i="5"/>
  <c r="J14" i="5" l="1"/>
  <c r="O14" i="5"/>
  <c r="H9" i="5"/>
  <c r="H17" i="5"/>
  <c r="O17" i="5" s="1"/>
  <c r="C24" i="5"/>
  <c r="H11" i="5" s="1"/>
  <c r="O11" i="5" s="1"/>
  <c r="H16" i="5"/>
  <c r="H15" i="5"/>
  <c r="J15" i="5" s="1"/>
  <c r="H12" i="5" l="1"/>
  <c r="J12" i="5" s="1"/>
  <c r="O12" i="5"/>
  <c r="O13" i="5"/>
  <c r="O9" i="5"/>
  <c r="O10" i="5"/>
  <c r="O18" i="5"/>
  <c r="J16" i="5"/>
  <c r="O16" i="5"/>
  <c r="J17" i="5"/>
  <c r="H22" i="5"/>
  <c r="J22" i="5" s="1"/>
  <c r="J9" i="5"/>
  <c r="H8" i="5"/>
  <c r="H13" i="5"/>
  <c r="H7" i="5"/>
  <c r="J7" i="5" s="1"/>
  <c r="H18" i="5"/>
  <c r="J18" i="5" s="1"/>
  <c r="H19" i="5"/>
  <c r="J19" i="5" s="1"/>
  <c r="H21" i="5"/>
  <c r="J21" i="5" s="1"/>
  <c r="H23" i="5"/>
  <c r="J23" i="5" s="1"/>
  <c r="J11" i="5"/>
  <c r="I34" i="9" l="1"/>
  <c r="N34" i="9" s="1"/>
  <c r="O34" i="9" s="1"/>
  <c r="I32" i="9"/>
  <c r="N32" i="9" s="1"/>
  <c r="O32" i="9" s="1"/>
  <c r="I33" i="9"/>
  <c r="N33" i="9" s="1"/>
  <c r="O33" i="9" s="1"/>
  <c r="I31" i="9"/>
  <c r="N31" i="9" s="1"/>
  <c r="O31" i="9" s="1"/>
  <c r="O8" i="5"/>
  <c r="O20" i="5" s="1"/>
  <c r="O21" i="5" s="1"/>
  <c r="B21" i="9" s="1"/>
  <c r="B22" i="9" s="1"/>
  <c r="B24" i="9" s="1"/>
  <c r="B25" i="9" s="1"/>
  <c r="J13" i="5"/>
  <c r="J8" i="5"/>
  <c r="J24" i="5" s="1"/>
  <c r="I8" i="9" l="1"/>
  <c r="N8" i="9" s="1"/>
  <c r="O8" i="9" s="1"/>
  <c r="I9" i="9"/>
  <c r="N9" i="9" s="1"/>
  <c r="O9" i="9" s="1"/>
  <c r="I7" i="9"/>
  <c r="J26" i="5"/>
  <c r="J28" i="5" s="1"/>
  <c r="N7" i="9" l="1"/>
  <c r="O7" i="9" s="1"/>
  <c r="J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Scott</author>
    <author>Julie Kent</author>
  </authors>
  <commentList>
    <comment ref="F3" authorId="0" shapeId="0" xr:uid="{ECE45DA2-8A9A-436D-A18A-A7E4544108B7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Shows what the usage of each item is based on… for example, most correlate to number of vaccinations, while others correlate to number of staff working (regardless of vaccinations given)</t>
        </r>
      </text>
    </comment>
    <comment ref="G3" authorId="0" shapeId="0" xr:uid="{0CC9DA79-CF5D-4D9D-8BB1-F4EA0423AC47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Indicates how many of each item are used per the first usage driver in previous column… example: 0.37 gloves are used for each vaccinnation (or 1 pair of gloves for every 6 vaccinations), with a 10% increase to account for extra</t>
        </r>
      </text>
    </comment>
    <comment ref="H3" authorId="0" shapeId="0" xr:uid="{F0B61DF4-CFC3-4AEF-B376-ACBDAF5522A5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Same as previous column, except for the second listed driver (when applicable)… example: 0.36, or 36%, of staff members will ear SM gloves</t>
        </r>
      </text>
    </comment>
    <comment ref="I3" authorId="0" shapeId="0" xr:uid="{067FE058-2C05-4F24-AD71-269B303F2BF5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Calculates the target quantity of each item that will cover the weekly need  (driver counts x usage rates)</t>
        </r>
      </text>
    </comment>
    <comment ref="M3" authorId="0" shapeId="0" xr:uid="{37A2A117-6365-4725-948C-03953572EC8C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Notes the common UOM used to store items on the carts</t>
        </r>
      </text>
    </comment>
    <comment ref="N3" authorId="0" shapeId="0" xr:uid="{3DE9DF14-8C09-4E31-984F-9E610BDC4F80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Calculates the quantity of the item in its UOM form… example: number of boxes (BX) to inventory on the cart.  Rounds up to the nearest whole number</t>
        </r>
      </text>
    </comment>
    <comment ref="O3" authorId="0" shapeId="0" xr:uid="{0E33E3E6-AF66-4071-A35E-A20AB8E51866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Actual quantity of eaches that will be inventoried, accounting for the rounded up UOM count</t>
        </r>
      </text>
    </comment>
    <comment ref="F6" authorId="0" shapeId="0" xr:uid="{01DAE856-6DC7-48EA-BF4B-7AA78FD22E34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Shows what the usage of each item is based on… for example, most correlate to number of vaccinations, while others correlate to number of staff working (regardless of vaccinations given)</t>
        </r>
      </text>
    </comment>
    <comment ref="G6" authorId="0" shapeId="0" xr:uid="{B6B68019-7C1A-4F6A-9F22-20847580B5C7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Indicates how many of each item are used per the first usage driver in previous column… example: 0.37 gloves are used for each vaccinnation (or 1 pair of gloves for every 6 vaccinations), with a 10% increase to account for extra</t>
        </r>
      </text>
    </comment>
    <comment ref="H6" authorId="0" shapeId="0" xr:uid="{9794416E-8520-4355-A102-4D9B1D18AA3A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Same as previous column, except for the second listed driver (when applicable)… example: 0.36, or 36%, of staff members will ear SM gloves</t>
        </r>
      </text>
    </comment>
    <comment ref="G10" authorId="1" shapeId="0" xr:uid="{552468C9-8C40-47AD-8DDD-0E3975FC2CCC}">
      <text>
        <r>
          <rPr>
            <b/>
            <sz val="9"/>
            <color indexed="81"/>
            <rFont val="Tahoma"/>
            <family val="2"/>
          </rPr>
          <t>Julie Kent:</t>
        </r>
        <r>
          <rPr>
            <sz val="9"/>
            <color indexed="81"/>
            <rFont val="Tahoma"/>
            <family val="2"/>
          </rPr>
          <t xml:space="preserve">
Populated from B36 based on # of Gloves per Vac calculation</t>
        </r>
      </text>
    </comment>
    <comment ref="G11" authorId="1" shapeId="0" xr:uid="{2884D991-DF30-4EE5-8D2C-217AC4478D0E}">
      <text>
        <r>
          <rPr>
            <b/>
            <sz val="9"/>
            <color indexed="81"/>
            <rFont val="Tahoma"/>
            <family val="2"/>
          </rPr>
          <t>Julie Kent:</t>
        </r>
        <r>
          <rPr>
            <sz val="9"/>
            <color indexed="81"/>
            <rFont val="Tahoma"/>
            <family val="2"/>
          </rPr>
          <t xml:space="preserve">
Populated from B36 based on # of Gloves per Vac calculation</t>
        </r>
      </text>
    </comment>
    <comment ref="G12" authorId="1" shapeId="0" xr:uid="{76C5A946-0CC5-4C10-959D-9CCC9421A7DA}">
      <text>
        <r>
          <rPr>
            <b/>
            <sz val="9"/>
            <color indexed="81"/>
            <rFont val="Tahoma"/>
            <family val="2"/>
          </rPr>
          <t>Julie Kent:</t>
        </r>
        <r>
          <rPr>
            <sz val="9"/>
            <color indexed="81"/>
            <rFont val="Tahoma"/>
            <family val="2"/>
          </rPr>
          <t xml:space="preserve">
Populated from B36 based on # of Gloves per Vac calculation</t>
        </r>
      </text>
    </comment>
    <comment ref="G13" authorId="1" shapeId="0" xr:uid="{ED0269D8-357B-454C-BE33-F68FE0A55B2C}">
      <text>
        <r>
          <rPr>
            <b/>
            <sz val="9"/>
            <color indexed="81"/>
            <rFont val="Tahoma"/>
            <family val="2"/>
          </rPr>
          <t>Julie Kent:</t>
        </r>
        <r>
          <rPr>
            <sz val="9"/>
            <color indexed="81"/>
            <rFont val="Tahoma"/>
            <family val="2"/>
          </rPr>
          <t xml:space="preserve">
Populated from B36 based on # of Gloves per Vac calculation</t>
        </r>
      </text>
    </comment>
    <comment ref="G14" authorId="1" shapeId="0" xr:uid="{2155EDA2-C8A6-4E98-A184-18827568E595}">
      <text>
        <r>
          <rPr>
            <b/>
            <sz val="9"/>
            <color indexed="81"/>
            <rFont val="Tahoma"/>
            <family val="2"/>
          </rPr>
          <t>Julie Kent:</t>
        </r>
        <r>
          <rPr>
            <sz val="9"/>
            <color indexed="81"/>
            <rFont val="Tahoma"/>
            <family val="2"/>
          </rPr>
          <t xml:space="preserve">
Populated from B36 based on # of Gloves per Vac calculation</t>
        </r>
      </text>
    </comment>
    <comment ref="F16" authorId="0" shapeId="0" xr:uid="{60134D9D-19C6-4BFB-B6CE-4CF164A47E6C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Shows what the usage of each item is based on… for example, most correlate to number of vaccinations, while others correlate to number of staff working (regardless of vaccinations given)</t>
        </r>
      </text>
    </comment>
    <comment ref="G16" authorId="0" shapeId="0" xr:uid="{3D552C0A-C51A-4F91-AC32-7A9654AF39E3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Indicates how many of each item are used per the first usage driver in previous column… example: 0.37 gloves are used for each vaccinnation (or 1 pair of gloves for every 6 vaccinations), with a 10% increase to account for extra</t>
        </r>
      </text>
    </comment>
    <comment ref="H16" authorId="0" shapeId="0" xr:uid="{B4AFE20F-323C-49BC-BC70-2DC192EFED26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Same as previous column, except for the second listed driver (when applicable)… example: 0.36, or 36%, of staff members will ear SM gloves</t>
        </r>
      </text>
    </comment>
    <comment ref="F25" authorId="0" shapeId="0" xr:uid="{51441469-A425-4B48-8D3E-14EA45B6BC0C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Shows what the usage of each item is based on… for example, most correlate to number of vaccinations, while others correlate to number of staff working (regardless of vaccinations given)</t>
        </r>
      </text>
    </comment>
    <comment ref="G25" authorId="0" shapeId="0" xr:uid="{1792894C-9581-4D5E-AD1E-1638CCB444AC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Indicates how many of each item are used per the first usage driver in previous column… example: 0.37 gloves are used for each vaccinnation (or 1 pair of gloves for every 6 vaccinations), with a 10% increase to account for extra</t>
        </r>
      </text>
    </comment>
    <comment ref="H25" authorId="0" shapeId="0" xr:uid="{8BC325B5-125A-4936-95D8-9C77B886DC9E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Same as previous column, except for the second listed driver (when applicable)… example: 0.36, or 36%, of staff members will ear SM gloves</t>
        </r>
      </text>
    </comment>
    <comment ref="F30" authorId="0" shapeId="0" xr:uid="{FB6D55CF-FA18-4402-B43B-9F0A1A5EC94E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Shows what the usage of each item is based on… for example, most correlate to number of vaccinations, while others correlate to number of staff working (regardless of vaccinations given)</t>
        </r>
      </text>
    </comment>
    <comment ref="G30" authorId="0" shapeId="0" xr:uid="{E4ADDE40-4C11-48EC-BC4B-4F0E95338FCD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Indicates how many of each item are used per the first usage driver in previous column… example: 0.37 gloves are used for each vaccinnation (or 1 pair of gloves for every 6 vaccinations), with a 10% increase to account for extra</t>
        </r>
      </text>
    </comment>
    <comment ref="H30" authorId="0" shapeId="0" xr:uid="{E400CFD5-2D50-4FCB-A068-8A1A75382E25}">
      <text>
        <r>
          <rPr>
            <b/>
            <sz val="9"/>
            <color indexed="81"/>
            <rFont val="Tahoma"/>
            <family val="2"/>
          </rPr>
          <t>Ross Scott:</t>
        </r>
        <r>
          <rPr>
            <sz val="9"/>
            <color indexed="81"/>
            <rFont val="Tahoma"/>
            <family val="2"/>
          </rPr>
          <t xml:space="preserve">
Same as previous column, except for the second listed driver (when applicable)… example: 0.36, or 36%, of staff members will ear SM gloves</t>
        </r>
      </text>
    </comment>
  </commentList>
</comments>
</file>

<file path=xl/sharedStrings.xml><?xml version="1.0" encoding="utf-8"?>
<sst xmlns="http://schemas.openxmlformats.org/spreadsheetml/2006/main" count="632" uniqueCount="410">
  <si>
    <t>SITE CONSIDERATIONS</t>
  </si>
  <si>
    <t>SITE SELECTION EVALUATION CRITERIA</t>
  </si>
  <si>
    <t>Facility types to be considered for high volume vaccination centers that have the square footage capacity and 6 to 9 months of availability.</t>
  </si>
  <si>
    <t>Criteria to evaluate the viability of site.</t>
  </si>
  <si>
    <t>CONTINUITY</t>
  </si>
  <si>
    <t>EQUITABILITY</t>
  </si>
  <si>
    <t>ENVIRONMENT</t>
  </si>
  <si>
    <t>SCALABILITY</t>
  </si>
  <si>
    <t>TRAFFIC</t>
  </si>
  <si>
    <t>DISRUPTION</t>
  </si>
  <si>
    <t>IT NETWORK</t>
  </si>
  <si>
    <t>OPERATIONAL</t>
  </si>
  <si>
    <t>VARIABLES</t>
  </si>
  <si>
    <t>ACCESSIBILITY</t>
  </si>
  <si>
    <t>AGREEMENT</t>
  </si>
  <si>
    <t>BRANDING</t>
  </si>
  <si>
    <t>TOTAL</t>
  </si>
  <si>
    <t>Probability of use for 6 months or more, w/o disruption</t>
  </si>
  <si>
    <t>Safe, with low barriers to participation</t>
  </si>
  <si>
    <t>Indoor / outdoor</t>
  </si>
  <si>
    <t>Increase size w/o disruption</t>
  </si>
  <si>
    <t>potential disruption of community traffic flow</t>
  </si>
  <si>
    <t>Disruption to residential areas and community</t>
  </si>
  <si>
    <t>Adequate, scalable</t>
  </si>
  <si>
    <t>Extras required or anticipated</t>
  </si>
  <si>
    <t>Ministry influence or control of area, facility / space use</t>
  </si>
  <si>
    <t>Transit options for community</t>
  </si>
  <si>
    <t>Use or Lease Agreement expected</t>
  </si>
  <si>
    <t>Ministry brand in a positive light to the community</t>
  </si>
  <si>
    <t>Overall Score</t>
  </si>
  <si>
    <t>1-10
10-Highly probable</t>
  </si>
  <si>
    <t>1-10
10-Low barriers</t>
  </si>
  <si>
    <t>1-10
10-Highly scalable</t>
  </si>
  <si>
    <t>1-5
5-Low Disruption</t>
  </si>
  <si>
    <t>1-10
10-Low Disruption</t>
  </si>
  <si>
    <t>1-10
10-Highly Useful</t>
  </si>
  <si>
    <t>1-10
10-Expected High</t>
  </si>
  <si>
    <t>1-10
10-High Control</t>
  </si>
  <si>
    <t>1-10
10-Very Accessible</t>
  </si>
  <si>
    <t>1-5
1 High Cost / 5 Low Cost</t>
  </si>
  <si>
    <t>1-10
10-Very Positive</t>
  </si>
  <si>
    <t>1-100</t>
  </si>
  <si>
    <t>Rank</t>
  </si>
  <si>
    <t>MEGA SITES (Regional)</t>
  </si>
  <si>
    <t>[Identify Location]</t>
  </si>
  <si>
    <t>Convention Centers</t>
  </si>
  <si>
    <t>College Campus</t>
  </si>
  <si>
    <t>Vacant Retail Store (i.e. KMart, Babies-R-Us)</t>
  </si>
  <si>
    <t>Community Civic Center</t>
  </si>
  <si>
    <t>X-Large Church - Multi-Purpose Room</t>
  </si>
  <si>
    <t>LARGE SITES (Community)</t>
  </si>
  <si>
    <t>Large Church - Multi-Purpose Room</t>
  </si>
  <si>
    <t>Vacant Retail Store (i.e. Pier 1 Import)</t>
  </si>
  <si>
    <t>Community Center - Multi-Purpose / Gymnasium</t>
  </si>
  <si>
    <t>Senior Community Center - Multi-Purpose Room</t>
  </si>
  <si>
    <t>DRIVE-THRU SITES</t>
  </si>
  <si>
    <t>Vacant Auto Service Center (Drive-Thru) - Sears, Kmart</t>
  </si>
  <si>
    <t>Vacant Oil Change Building</t>
  </si>
  <si>
    <t>Fire Station</t>
  </si>
  <si>
    <t>HIGH LEVEL ESTIMATING TOOLS TO ALIGN SQUARE FOOTAGE WITH VACCINATION VOLUME</t>
  </si>
  <si>
    <t>SQFT CONVERTED TO VAC / DAY</t>
  </si>
  <si>
    <t>VAC / DAY CONVERTED TO SQFT</t>
  </si>
  <si>
    <t>PARKING CAPACITY ESTIMATE</t>
  </si>
  <si>
    <t>If you want to estimated the amount of square footage required based on a targeted number of vaccinations per day over a 12 hour time period.</t>
  </si>
  <si>
    <t>Estimate parking requirements for patients and staff based on targeted number of vaccinations per day over a 12 hour time period.</t>
  </si>
  <si>
    <t>Populate Yellow Cells</t>
  </si>
  <si>
    <t>Available SqFt</t>
  </si>
  <si>
    <t>Target Vac/Day</t>
  </si>
  <si>
    <t>Vaccinations / Hour</t>
  </si>
  <si>
    <t>SqFt per Inj Station</t>
  </si>
  <si>
    <t>144Vac/Day</t>
  </si>
  <si>
    <t>120Vac/Day</t>
  </si>
  <si>
    <t>Mins in Parking Lot</t>
  </si>
  <si>
    <t>Injection Stations</t>
  </si>
  <si>
    <t>SqFt per Vac/Day</t>
  </si>
  <si>
    <t>Estimated SqFt</t>
  </si>
  <si>
    <t>Potential Vac/Day</t>
  </si>
  <si>
    <t>Staff Parking Qty</t>
  </si>
  <si>
    <t>SUB-TOTAL PARKING</t>
  </si>
  <si>
    <t>Extra Spaces %</t>
  </si>
  <si>
    <t>TOTAL PARKING QTY</t>
  </si>
  <si>
    <t>VACCINATION CLINIC SCHEDULE</t>
  </si>
  <si>
    <t>SPACE PROGRAM</t>
  </si>
  <si>
    <r>
      <t xml:space="preserve">Reference the </t>
    </r>
    <r>
      <rPr>
        <b/>
        <i/>
        <sz val="10"/>
        <color theme="1"/>
        <rFont val="Calibri"/>
        <family val="2"/>
        <scheme val="minor"/>
      </rPr>
      <t xml:space="preserve">Vaccine Capacity Calculator </t>
    </r>
    <r>
      <rPr>
        <i/>
        <sz val="10"/>
        <color theme="1"/>
        <rFont val="Calibri"/>
        <family val="2"/>
        <scheme val="minor"/>
      </rPr>
      <t>tool for comprehensive vaccination clinic staffing requirements.  The following table generates a staffing estimate used for parking requirements.</t>
    </r>
  </si>
  <si>
    <t>SPACE TYPE</t>
  </si>
  <si>
    <t>PLANNING UNIT</t>
  </si>
  <si>
    <t>QTY</t>
  </si>
  <si>
    <t>SF/Qty</t>
  </si>
  <si>
    <t>SF</t>
  </si>
  <si>
    <t>ROLE</t>
  </si>
  <si>
    <t>FACTOR</t>
  </si>
  <si>
    <t>Vac/Week</t>
  </si>
  <si>
    <t>Pre-Screen Queue</t>
  </si>
  <si>
    <t>Vac/Day</t>
  </si>
  <si>
    <t>Screen/Check-In/Reg</t>
  </si>
  <si>
    <t>Front-End</t>
  </si>
  <si>
    <t>per s/c/r station</t>
  </si>
  <si>
    <t>Hr/Day</t>
  </si>
  <si>
    <t>per calculation</t>
  </si>
  <si>
    <t>Vaccinator</t>
  </si>
  <si>
    <t>Vac / Hr</t>
  </si>
  <si>
    <t>Day/Week</t>
  </si>
  <si>
    <t>Documenter</t>
  </si>
  <si>
    <t>Mins/Hr</t>
  </si>
  <si>
    <t>Observation Chairs</t>
  </si>
  <si>
    <t>Obs Monitor</t>
  </si>
  <si>
    <t>Vaccination Prep</t>
  </si>
  <si>
    <t>Rx Staff</t>
  </si>
  <si>
    <t>Clinical Triage</t>
  </si>
  <si>
    <t>RN Staff</t>
  </si>
  <si>
    <t>Vaccination / Hour</t>
  </si>
  <si>
    <t>Vaccination / Station / Day</t>
  </si>
  <si>
    <t>Vulnerable Pt Queue</t>
  </si>
  <si>
    <t>Efficiency</t>
  </si>
  <si>
    <t>Vulnerable Pt Observ</t>
  </si>
  <si>
    <t>per 5 obs chairs</t>
  </si>
  <si>
    <t>Supply Storage &amp; Wkrm</t>
  </si>
  <si>
    <t>SCM Staff</t>
  </si>
  <si>
    <t>Soiled Holding</t>
  </si>
  <si>
    <t>OBSERVATION</t>
  </si>
  <si>
    <t>Support Space for Off-Campus Locations</t>
  </si>
  <si>
    <t>IT Support Area</t>
  </si>
  <si>
    <t>Observation Chair Sub-Total</t>
  </si>
  <si>
    <t>Staff Break Room</t>
  </si>
  <si>
    <t>% Requiring 30Min Observation</t>
  </si>
  <si>
    <t>Staff Rest Rooms</t>
  </si>
  <si>
    <t>Observation Chairs Needed</t>
  </si>
  <si>
    <t>SqFt Sub-Total</t>
  </si>
  <si>
    <t>VULNERABLE INJECTION</t>
  </si>
  <si>
    <t>Total Estimated SF Required</t>
  </si>
  <si>
    <t>Vulnerable Patients Vac/day</t>
  </si>
  <si>
    <t>FURNITURE / FIXTURES / EQUIPMENT</t>
  </si>
  <si>
    <t>NON-CLINICAL &amp; ADMINISTRATIVE SUPPLIES</t>
  </si>
  <si>
    <t>RECOMMENDED SIGNAGE BY FUNCTIONAL AREA</t>
  </si>
  <si>
    <t>The following list designed to help identify and estimate the types of furniture, fixtures and equipment required by functional area.</t>
  </si>
  <si>
    <t>The following list of non-clinical and administrative supplies is designed to help think through and estimate the required product types and inventory.</t>
  </si>
  <si>
    <t>TYPE</t>
  </si>
  <si>
    <t>Requires Electricity</t>
  </si>
  <si>
    <t>Qty</t>
  </si>
  <si>
    <t>Comments</t>
  </si>
  <si>
    <t>Screening, Check-In, Registration</t>
  </si>
  <si>
    <t xml:space="preserve">Arrival (Exterior)  </t>
  </si>
  <si>
    <t>Wheelchairs</t>
  </si>
  <si>
    <t>Temperature (Hand-Held or Screening Technology)</t>
  </si>
  <si>
    <t>Directional - Circulation Routes</t>
  </si>
  <si>
    <t>Stand - PPE &amp; Sanitizer</t>
  </si>
  <si>
    <t>Hand Sanitizer</t>
  </si>
  <si>
    <t>Directional - Patient Entry</t>
  </si>
  <si>
    <t>Pipe &amp; Curtain Visual Barriers</t>
  </si>
  <si>
    <t>Face Covering / Mask (disposable)</t>
  </si>
  <si>
    <t>Directional - Vulnerable Patient Entry (entry name?)</t>
  </si>
  <si>
    <t>Traffic Stancions</t>
  </si>
  <si>
    <t>Screening / Check-In Paperwork</t>
  </si>
  <si>
    <t>Directional - EMS Entry</t>
  </si>
  <si>
    <t>Tables</t>
  </si>
  <si>
    <t>Vaccination Cards (Fed document)</t>
  </si>
  <si>
    <t>Directional - Staff &amp; Service Entry</t>
  </si>
  <si>
    <t>Chair (screening, check-in, reg staff)</t>
  </si>
  <si>
    <t>Registration Paperwork</t>
  </si>
  <si>
    <t>Destination - Patient Entry</t>
  </si>
  <si>
    <t>Chair (patient)</t>
  </si>
  <si>
    <t>Destination - Vulnerable Patient Entry (entry name?)</t>
  </si>
  <si>
    <t>Ink Pen Container - Clean</t>
  </si>
  <si>
    <t>Clinical Supply &amp; Vaccine Prep</t>
  </si>
  <si>
    <t>Destination - EMS Entry</t>
  </si>
  <si>
    <t>Ink Pen Container - Dirty</t>
  </si>
  <si>
    <t>Destination - Staff &amp; Service Entry</t>
  </si>
  <si>
    <t>Podium for Check-In Navigator</t>
  </si>
  <si>
    <t>Baskets / Bins / Trays (full syringes to vaccinators)</t>
  </si>
  <si>
    <t>Information - Remain in Car until 15 mins before appt.</t>
  </si>
  <si>
    <t>Stool (check-in navigator)</t>
  </si>
  <si>
    <t>Information - Face Covering Required</t>
  </si>
  <si>
    <t>Large Trash Cans (public)</t>
  </si>
  <si>
    <t>EVS &amp; Waste Management</t>
  </si>
  <si>
    <t>Small Trash Cans (staff)</t>
  </si>
  <si>
    <t>Screening, Check-In, Registration (Interior)</t>
  </si>
  <si>
    <t>Office Supply Cabinet</t>
  </si>
  <si>
    <t>Paper Towel</t>
  </si>
  <si>
    <t>Multi-Function Copier / Printer</t>
  </si>
  <si>
    <t>Electricity</t>
  </si>
  <si>
    <t>Information - Maintain 6 feet of separation</t>
  </si>
  <si>
    <t>Computers (Laptop)</t>
  </si>
  <si>
    <t>Information - Screening Protocol Instructions</t>
  </si>
  <si>
    <t>Shelves for Laptop Charging</t>
  </si>
  <si>
    <t>Reference Clinical Supply Tab - TOTE Inventory</t>
  </si>
  <si>
    <t>Directional - Screening Route</t>
  </si>
  <si>
    <t>IT Network Cabinet</t>
  </si>
  <si>
    <t>Directional - Pre-Registered / Check-In</t>
  </si>
  <si>
    <t>Observation (15 &amp; 30 mins)</t>
  </si>
  <si>
    <t>Directional - Complete Registration</t>
  </si>
  <si>
    <t>Cabinets (locked) for Supplies</t>
  </si>
  <si>
    <t>Directional - Wait for Check-In Navigator</t>
  </si>
  <si>
    <t>Supply Totes</t>
  </si>
  <si>
    <t>Emesis Bags</t>
  </si>
  <si>
    <t>Table for Tote Prep</t>
  </si>
  <si>
    <t>Timer</t>
  </si>
  <si>
    <t>Destination - Registration Station Identifies (1,2,3)</t>
  </si>
  <si>
    <t>Refrigerator for Vaccine Storage</t>
  </si>
  <si>
    <t>Destination - Check-In Station Identifiers (1,2,3)</t>
  </si>
  <si>
    <t>Table for Vaccine Debox / Wipedown</t>
  </si>
  <si>
    <t>Floor Decal - Stand Here / Stay 6' Apart</t>
  </si>
  <si>
    <t>Table for Vaccination Prep</t>
  </si>
  <si>
    <t>Floor Decal - Arrows</t>
  </si>
  <si>
    <t>Chair (vac prep staff)</t>
  </si>
  <si>
    <t xml:space="preserve">Table for Rx Lead </t>
  </si>
  <si>
    <t>Clinical Supply &amp; Vaccine Prep (Interior)</t>
  </si>
  <si>
    <t>Vulnerable Patient Zone</t>
  </si>
  <si>
    <t>Informational - Authorized Staff Only</t>
  </si>
  <si>
    <t>Large Trash Can (public)</t>
  </si>
  <si>
    <t>Small Trash Can (staff)</t>
  </si>
  <si>
    <t>EVS &amp; Waste Management (Interior)</t>
  </si>
  <si>
    <t xml:space="preserve">Staff Personal Items </t>
  </si>
  <si>
    <t>Informational - Full Sharps Containers Only</t>
  </si>
  <si>
    <t>Informational - Empty Sharps Containers Only</t>
  </si>
  <si>
    <t>Podium for Security</t>
  </si>
  <si>
    <t>Stool (security)</t>
  </si>
  <si>
    <t>Staff Breakroom</t>
  </si>
  <si>
    <t>Destination - Vac Lane / Inj Station Identifier (1,2,3)</t>
  </si>
  <si>
    <t>Shelving Unit - Empty Sharps Containers</t>
  </si>
  <si>
    <t>Directional - Arrows directing flow to Observation</t>
  </si>
  <si>
    <t>Cabinet (locked) - Full Sharps Containers</t>
  </si>
  <si>
    <t>Rest Rooms</t>
  </si>
  <si>
    <t>Cabinet (locked) - EVS Supplies</t>
  </si>
  <si>
    <t>Totes - General Waste</t>
  </si>
  <si>
    <t>Toilet Paper</t>
  </si>
  <si>
    <t>Observation (Interior)</t>
  </si>
  <si>
    <t xml:space="preserve">Mop / Bucket </t>
  </si>
  <si>
    <t>Destination - 15 Min Post-Vaccination</t>
  </si>
  <si>
    <t>Lactation Room</t>
  </si>
  <si>
    <t>Destination - 30 Min Post-Vaccination</t>
  </si>
  <si>
    <t>Table for Vaccination Staff</t>
  </si>
  <si>
    <t>Chair (vaccinator)</t>
  </si>
  <si>
    <t>Chair (documenter)</t>
  </si>
  <si>
    <t>Directional - Arrows directing flow to Exit</t>
  </si>
  <si>
    <t>Clinical Triage (Interior)</t>
  </si>
  <si>
    <t>Stand - Sanitizer</t>
  </si>
  <si>
    <t>Video Screen / Projector</t>
  </si>
  <si>
    <t>Wheelchair</t>
  </si>
  <si>
    <t>Stretcher</t>
  </si>
  <si>
    <t>Vulnerable Patient Zone (Interior)</t>
  </si>
  <si>
    <t>Crash Cart</t>
  </si>
  <si>
    <t>Cots</t>
  </si>
  <si>
    <t>Information - Screening Protocol</t>
  </si>
  <si>
    <t>Recliners</t>
  </si>
  <si>
    <t>Supply Cart</t>
  </si>
  <si>
    <t>Large Trask Can (staff)</t>
  </si>
  <si>
    <t>Refrigerator (small)</t>
  </si>
  <si>
    <t xml:space="preserve">Chair (queue waiting) </t>
  </si>
  <si>
    <t>PPE Stand w/ Masks</t>
  </si>
  <si>
    <t>Staff Personal Items (Interior)</t>
  </si>
  <si>
    <t>Hand Sanitizer w/ Stand</t>
  </si>
  <si>
    <t>Information - Check-In with Security at Entry &amp; Exit</t>
  </si>
  <si>
    <t>Table (screen / check-in / reg)</t>
  </si>
  <si>
    <t>Destination - Staff Locker Room</t>
  </si>
  <si>
    <t>Chair (staff)</t>
  </si>
  <si>
    <t>Information - Staff &amp; Volunteers Only</t>
  </si>
  <si>
    <t>Staff Breakroom (Interior)</t>
  </si>
  <si>
    <t>Chair (vaccination - patient)</t>
  </si>
  <si>
    <t>Destination - Staff Breakroom</t>
  </si>
  <si>
    <t>Chair (observation - patient)</t>
  </si>
  <si>
    <t>Chair (observation - escort)</t>
  </si>
  <si>
    <t>Chair (bariatric)</t>
  </si>
  <si>
    <t>Information - Sanitizer Area After Use</t>
  </si>
  <si>
    <t>Lactation Room (Interior)</t>
  </si>
  <si>
    <t>Destination - Lactation Room</t>
  </si>
  <si>
    <t>Staff Personal Items</t>
  </si>
  <si>
    <t>Information - Authorized Staff &amp; Volunteers Only</t>
  </si>
  <si>
    <t>Lockers (secured)</t>
  </si>
  <si>
    <t>Coat Racks</t>
  </si>
  <si>
    <t>Rest Rooms (Interior)</t>
  </si>
  <si>
    <t>Boot Trays</t>
  </si>
  <si>
    <t>Destination - Rest Rooms</t>
  </si>
  <si>
    <t>Chairs</t>
  </si>
  <si>
    <t xml:space="preserve">Information - Staff &amp; Volunteers Only </t>
  </si>
  <si>
    <t>phone charging</t>
  </si>
  <si>
    <t>Refrigerator</t>
  </si>
  <si>
    <t>Microwave</t>
  </si>
  <si>
    <t>Water Dispenser (Bottle)</t>
  </si>
  <si>
    <t>Prep Counter</t>
  </si>
  <si>
    <t>If facility does not include rest room / toilet facilities, consider renting a mobile trailer with portable toilet facilities.</t>
  </si>
  <si>
    <t>Determine if rest room will be available for patient / escort use.  Elderly and vulnerable population may request / require facilities.</t>
  </si>
  <si>
    <t>Consider if a lactation room needs to be provided for staff.</t>
  </si>
  <si>
    <t>Recliner or Chair</t>
  </si>
  <si>
    <t>Side table</t>
  </si>
  <si>
    <t>Refrigerator (small / secured)</t>
  </si>
  <si>
    <t>Large Trash Can (staff)</t>
  </si>
  <si>
    <t>PUBLIC PPE SUPPLIES</t>
  </si>
  <si>
    <t>Use this tab to estimate the types and quantities of non-Rx supplies required to set up a vaccination clinic based on the projected vaccinations/ week.</t>
  </si>
  <si>
    <t>PS #</t>
  </si>
  <si>
    <t>Description</t>
  </si>
  <si>
    <t>Per Use Mult</t>
  </si>
  <si>
    <t>UOM</t>
  </si>
  <si>
    <t>UOM Mult</t>
  </si>
  <si>
    <t>Procedure Masks (patient/escort)</t>
  </si>
  <si>
    <t>BX</t>
  </si>
  <si>
    <t>STAFF PPE SUPPLIES</t>
  </si>
  <si>
    <t>Procedure Masks (staff)</t>
  </si>
  <si>
    <t>Days / Week</t>
  </si>
  <si>
    <t>Eye Protection</t>
  </si>
  <si>
    <t>Hrs / Day</t>
  </si>
  <si>
    <t>Faceshield</t>
  </si>
  <si>
    <t>EA</t>
  </si>
  <si>
    <t>Vac / Day</t>
  </si>
  <si>
    <t>Patients / Week</t>
  </si>
  <si>
    <t>% of Patients w/ 1 Escort</t>
  </si>
  <si>
    <t>Public / Week</t>
  </si>
  <si>
    <t>1mL LL Syringe (Pfizer)</t>
  </si>
  <si>
    <t>3mL LL Syringe (Moderna)</t>
  </si>
  <si>
    <t>25ga x 1" Needle</t>
  </si>
  <si>
    <t xml:space="preserve">23/25ga x 1.5" Needle </t>
  </si>
  <si>
    <t xml:space="preserve">Alcohol Wipes </t>
  </si>
  <si>
    <t>3/4 x 3" Bandages</t>
  </si>
  <si>
    <t xml:space="preserve">2x2 Gauze </t>
  </si>
  <si>
    <t>PK</t>
  </si>
  <si>
    <t>SANITIZATION SUPPLIES</t>
  </si>
  <si>
    <t>CN</t>
  </si>
  <si>
    <t>CLINICAL TRIAGE</t>
  </si>
  <si>
    <t>Stethoscope</t>
  </si>
  <si>
    <t>Vitals / BP / PulseOx</t>
  </si>
  <si>
    <t>Epinephrine</t>
  </si>
  <si>
    <t>Benedryl</t>
  </si>
  <si>
    <t>#Vaccinations</t>
  </si>
  <si>
    <t>Confidential Information Bin</t>
  </si>
  <si>
    <t>Regulated Medical Waste Bin</t>
  </si>
  <si>
    <t>MOBILE CLINICS</t>
  </si>
  <si>
    <t>Senior Center</t>
  </si>
  <si>
    <t>PACE Clinics</t>
  </si>
  <si>
    <t>Adult Day Care</t>
  </si>
  <si>
    <t>Usage Driver</t>
  </si>
  <si>
    <t>CART</t>
  </si>
  <si>
    <t>MULTIPLIERS</t>
  </si>
  <si>
    <t>Target Qty</t>
  </si>
  <si>
    <t>#Public</t>
  </si>
  <si>
    <t>#Staff</t>
  </si>
  <si>
    <t>USAGE RATE (# PER)</t>
  </si>
  <si>
    <t>First</t>
  </si>
  <si>
    <t>Count</t>
  </si>
  <si>
    <t>Actual Qty</t>
  </si>
  <si>
    <t>Second (1 if N/A)</t>
  </si>
  <si>
    <t>% additional parking capacity for shift change</t>
  </si>
  <si>
    <t>Target Vaccinations per Day per Station</t>
  </si>
  <si>
    <t>Forecasted SqFt for expected volume of vaccinations.</t>
  </si>
  <si>
    <t>`</t>
  </si>
  <si>
    <t>144 Vac / Station / Day</t>
  </si>
  <si>
    <t>120 Vac / Station / Day</t>
  </si>
  <si>
    <t>Hours of Operation</t>
  </si>
  <si>
    <t>PATIENT PARKING CAPACITY</t>
  </si>
  <si>
    <t>STAFF PARKING CAPACITY</t>
  </si>
  <si>
    <t>Patient Parking Qty</t>
  </si>
  <si>
    <t>Foot Traffic Circulation Factor</t>
  </si>
  <si>
    <t>Security</t>
  </si>
  <si>
    <t>per site</t>
  </si>
  <si>
    <t xml:space="preserve">Signage templates are available in the Vaccination Guidebook.  Ensure that signs are printed in community's primary language(s). </t>
  </si>
  <si>
    <t>Vaccination Administration Stations</t>
  </si>
  <si>
    <t>VACCINATION ADMIN STATION</t>
  </si>
  <si>
    <t>Vac Admin Station</t>
  </si>
  <si>
    <t>Vulnerable Pt Vac Station</t>
  </si>
  <si>
    <t>If you want to calculate the number of Vaccination Admin Station and Observation Chairs based on targeted volumes, through-put, and planned operating days / hours.</t>
  </si>
  <si>
    <t>If you know the square footage and want to calculate the #  Vaccination Adminstration Stations and total vaccinations per day.</t>
  </si>
  <si>
    <t>Staff cars / vac station</t>
  </si>
  <si>
    <t># of Vac Admin Stations</t>
  </si>
  <si>
    <t>Podium for Vaccination Navigator</t>
  </si>
  <si>
    <t>Directional - Wait for Vaccination Navigator</t>
  </si>
  <si>
    <t>Destination - Vaccination Admin Stations  (1,2,3)</t>
  </si>
  <si>
    <t>Vaccination Admin Stations Sub-Total</t>
  </si>
  <si>
    <t>Vaccination Admin Stations Needed</t>
  </si>
  <si>
    <t>per vac admin station</t>
  </si>
  <si>
    <t>people per vac station</t>
  </si>
  <si>
    <t>SqFt per Vac Station</t>
  </si>
  <si>
    <t>If you want to estalish the square footage by functional area needed to support the volume, vaccination admin stations, and observation chairs calculated in Column B.</t>
  </si>
  <si>
    <t>per vac station</t>
  </si>
  <si>
    <t>per 5 vac stations</t>
  </si>
  <si>
    <t>per 10 vac stations</t>
  </si>
  <si>
    <t>Staff per Vac Station</t>
  </si>
  <si>
    <t>Observ Chair per Vaccination Admin Station</t>
  </si>
  <si>
    <t>Vaccination Admin Station Sub-Total</t>
  </si>
  <si>
    <t>#Vaccinations; %Size</t>
  </si>
  <si>
    <t>Total Staff Per Day</t>
  </si>
  <si>
    <t>STAFF ESTIMATOR (PER DAY)</t>
  </si>
  <si>
    <t>Inj / Day / Station</t>
  </si>
  <si>
    <t># of Staff per Day</t>
  </si>
  <si>
    <t>Daily Shift Change</t>
  </si>
  <si>
    <t>Total Staff per Station</t>
  </si>
  <si>
    <t>Total Staff per Day</t>
  </si>
  <si>
    <t>Total Staff per Week</t>
  </si>
  <si>
    <t>per 20 obs chairs</t>
  </si>
  <si>
    <t>Validate or Update Yellow Cells</t>
  </si>
  <si>
    <t># of Gloves required</t>
  </si>
  <si>
    <t>Multiple for pair</t>
  </si>
  <si>
    <t>Gloves per Vaccination</t>
  </si>
  <si>
    <t>% Contingency</t>
  </si>
  <si>
    <t>Sub-Total Gloves/Week</t>
  </si>
  <si>
    <t>Total Gloves / Week</t>
  </si>
  <si>
    <t xml:space="preserve">MED Vinyl Gloves </t>
  </si>
  <si>
    <t xml:space="preserve">LRG Vinyl Gloves </t>
  </si>
  <si>
    <t xml:space="preserve">XL Vinyl Gloves </t>
  </si>
  <si>
    <t># of Staff for PPE Calculation</t>
  </si>
  <si>
    <t># of Gloves per Vaccination</t>
  </si>
  <si>
    <t># of Patients + Public for PPE Calculation</t>
  </si>
  <si>
    <t>TARGET QTY</t>
  </si>
  <si>
    <t>Sani-wipes canister</t>
  </si>
  <si>
    <t>Hand sanitizer (18oz bottle)</t>
  </si>
  <si>
    <t>#Clinical Triage Station</t>
  </si>
  <si>
    <t>Vac / Station</t>
  </si>
  <si>
    <t>Center Operations</t>
  </si>
  <si>
    <t xml:space="preserve">XS Vinyl Gloves </t>
  </si>
  <si>
    <t>SM Vinyl Gloves</t>
  </si>
  <si>
    <t>SUPPORTING CALCULATIONS</t>
  </si>
  <si>
    <t># Vacs gloves changed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</si>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</sst>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5" borderId="1" xfId="0" applyFont="1" applyFill="1" applyBorder="1"/>
    <xf numFmtId="1" fontId="0" fillId="0" borderId="0" xfId="0" applyNumberFormat="1"/>
    <xf numFmtId="0" fontId="2" fillId="0" borderId="0" xfId="0" applyFont="1"/>
    <xf numFmtId="0" fontId="3" fillId="0" borderId="1" xfId="0" applyFont="1" applyBorder="1"/>
    <xf numFmtId="0" fontId="3" fillId="3" borderId="0" xfId="0" applyFont="1" applyFill="1"/>
    <xf numFmtId="1" fontId="1" fillId="5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8" borderId="1" xfId="0" applyFill="1" applyBorder="1"/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ill="1" applyBorder="1"/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0" fillId="0" borderId="0" xfId="0" applyFill="1"/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Font="1" applyBorder="1"/>
    <xf numFmtId="0" fontId="1" fillId="10" borderId="1" xfId="0" applyFont="1" applyFill="1" applyBorder="1" applyAlignment="1">
      <alignment horizontal="center"/>
    </xf>
    <xf numFmtId="0" fontId="0" fillId="6" borderId="7" xfId="0" applyFont="1" applyFill="1" applyBorder="1"/>
    <xf numFmtId="0" fontId="1" fillId="5" borderId="3" xfId="0" applyFont="1" applyFill="1" applyBorder="1"/>
    <xf numFmtId="1" fontId="0" fillId="6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4" fillId="3" borderId="7" xfId="0" applyFont="1" applyFill="1" applyBorder="1" applyAlignment="1"/>
    <xf numFmtId="0" fontId="6" fillId="0" borderId="8" xfId="0" applyFont="1" applyBorder="1" applyAlignme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1" fillId="3" borderId="1" xfId="0" applyFont="1" applyFill="1" applyBorder="1"/>
    <xf numFmtId="0" fontId="8" fillId="3" borderId="1" xfId="0" applyFont="1" applyFill="1" applyBorder="1"/>
    <xf numFmtId="164" fontId="1" fillId="3" borderId="1" xfId="0" applyNumberFormat="1" applyFont="1" applyFill="1" applyBorder="1"/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7" fillId="0" borderId="1" xfId="0" applyFont="1" applyBorder="1"/>
    <xf numFmtId="0" fontId="3" fillId="3" borderId="1" xfId="0" applyFont="1" applyFill="1" applyBorder="1"/>
    <xf numFmtId="164" fontId="3" fillId="0" borderId="1" xfId="0" applyNumberFormat="1" applyFont="1" applyBorder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7" borderId="4" xfId="0" applyFont="1" applyFill="1" applyBorder="1"/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wrapText="1"/>
    </xf>
    <xf numFmtId="16" fontId="11" fillId="0" borderId="3" xfId="0" applyNumberFormat="1" applyFont="1" applyBorder="1" applyAlignment="1">
      <alignment horizontal="center" wrapText="1"/>
    </xf>
    <xf numFmtId="0" fontId="3" fillId="7" borderId="2" xfId="0" applyFont="1" applyFill="1" applyBorder="1"/>
    <xf numFmtId="16" fontId="11" fillId="0" borderId="5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6" xfId="0" applyFont="1" applyFill="1" applyBorder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1" fillId="8" borderId="1" xfId="0" applyFont="1" applyFill="1" applyBorder="1"/>
    <xf numFmtId="0" fontId="0" fillId="0" borderId="1" xfId="0" applyBorder="1" applyAlignment="1"/>
    <xf numFmtId="0" fontId="14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3" borderId="10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0" fillId="4" borderId="1" xfId="0" applyFill="1" applyBorder="1"/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12" borderId="3" xfId="0" applyFill="1" applyBorder="1"/>
    <xf numFmtId="3" fontId="0" fillId="12" borderId="7" xfId="0" applyNumberFormat="1" applyFill="1" applyBorder="1" applyAlignment="1">
      <alignment horizontal="center"/>
    </xf>
    <xf numFmtId="3" fontId="0" fillId="12" borderId="5" xfId="0" applyNumberFormat="1" applyFill="1" applyBorder="1" applyAlignment="1">
      <alignment horizontal="center"/>
    </xf>
    <xf numFmtId="0" fontId="1" fillId="12" borderId="1" xfId="0" applyFont="1" applyFill="1" applyBorder="1"/>
    <xf numFmtId="1" fontId="0" fillId="12" borderId="1" xfId="0" applyNumberFormat="1" applyFont="1" applyFill="1" applyBorder="1" applyAlignment="1">
      <alignment horizontal="center"/>
    </xf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0" borderId="1" xfId="0" applyFont="1" applyFill="1" applyBorder="1"/>
    <xf numFmtId="1" fontId="1" fillId="13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11" fillId="0" borderId="0" xfId="0" applyFont="1"/>
    <xf numFmtId="165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10" borderId="16" xfId="0" applyFont="1" applyFill="1" applyBorder="1"/>
    <xf numFmtId="2" fontId="0" fillId="0" borderId="16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1" fillId="10" borderId="15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/>
    <xf numFmtId="0" fontId="1" fillId="6" borderId="15" xfId="0" applyFont="1" applyFill="1" applyBorder="1"/>
    <xf numFmtId="0" fontId="0" fillId="6" borderId="16" xfId="0" applyFill="1" applyBorder="1"/>
    <xf numFmtId="0" fontId="0" fillId="0" borderId="15" xfId="0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1" fillId="10" borderId="6" xfId="0" applyFont="1" applyFill="1" applyBorder="1"/>
    <xf numFmtId="0" fontId="1" fillId="10" borderId="25" xfId="0" applyFont="1" applyFill="1" applyBorder="1"/>
    <xf numFmtId="0" fontId="1" fillId="10" borderId="26" xfId="0" applyFont="1" applyFill="1" applyBorder="1"/>
    <xf numFmtId="0" fontId="0" fillId="6" borderId="15" xfId="0" applyFill="1" applyBorder="1"/>
    <xf numFmtId="0" fontId="1" fillId="1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" fillId="10" borderId="27" xfId="0" applyNumberFormat="1" applyFont="1" applyFill="1" applyBorder="1" applyAlignment="1">
      <alignment horizontal="center"/>
    </xf>
    <xf numFmtId="2" fontId="0" fillId="6" borderId="27" xfId="0" applyNumberFormat="1" applyFill="1" applyBorder="1" applyAlignment="1">
      <alignment horizontal="center"/>
    </xf>
    <xf numFmtId="2" fontId="1" fillId="10" borderId="29" xfId="0" applyNumberFormat="1" applyFont="1" applyFill="1" applyBorder="1" applyAlignment="1">
      <alignment horizontal="center"/>
    </xf>
    <xf numFmtId="2" fontId="1" fillId="6" borderId="12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1" fillId="10" borderId="25" xfId="0" applyFont="1" applyFill="1" applyBorder="1" applyAlignment="1">
      <alignment horizontal="left"/>
    </xf>
    <xf numFmtId="0" fontId="0" fillId="0" borderId="16" xfId="0" applyFill="1" applyBorder="1"/>
    <xf numFmtId="2" fontId="1" fillId="6" borderId="25" xfId="0" applyNumberFormat="1" applyFont="1" applyFill="1" applyBorder="1" applyAlignment="1">
      <alignment horizontal="center"/>
    </xf>
    <xf numFmtId="2" fontId="1" fillId="6" borderId="26" xfId="0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2" fontId="1" fillId="6" borderId="29" xfId="0" applyNumberFormat="1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5" xfId="0" applyFont="1" applyBorder="1"/>
    <xf numFmtId="1" fontId="0" fillId="2" borderId="16" xfId="0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15" xfId="0" applyFill="1" applyBorder="1"/>
    <xf numFmtId="9" fontId="0" fillId="2" borderId="16" xfId="0" applyNumberFormat="1" applyFill="1" applyBorder="1" applyAlignment="1">
      <alignment horizontal="center"/>
    </xf>
    <xf numFmtId="0" fontId="0" fillId="0" borderId="15" xfId="0" applyFont="1" applyBorder="1"/>
    <xf numFmtId="1" fontId="0" fillId="2" borderId="16" xfId="0" applyNumberFormat="1" applyFill="1" applyBorder="1" applyAlignment="1">
      <alignment horizontal="center"/>
    </xf>
    <xf numFmtId="9" fontId="0" fillId="2" borderId="16" xfId="1" applyFont="1" applyFill="1" applyBorder="1" applyAlignment="1">
      <alignment horizontal="center"/>
    </xf>
    <xf numFmtId="1" fontId="0" fillId="3" borderId="16" xfId="1" applyNumberFormat="1" applyFont="1" applyFill="1" applyBorder="1" applyAlignment="1">
      <alignment horizontal="center"/>
    </xf>
    <xf numFmtId="0" fontId="0" fillId="0" borderId="15" xfId="0" applyFont="1" applyBorder="1" applyAlignment="1">
      <alignment wrapText="1"/>
    </xf>
    <xf numFmtId="0" fontId="0" fillId="2" borderId="16" xfId="0" applyFill="1" applyBorder="1" applyAlignment="1">
      <alignment horizontal="center" vertical="center"/>
    </xf>
    <xf numFmtId="1" fontId="0" fillId="8" borderId="16" xfId="0" applyNumberFormat="1" applyFill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0" fontId="1" fillId="0" borderId="17" xfId="0" applyFont="1" applyBorder="1"/>
    <xf numFmtId="1" fontId="1" fillId="5" borderId="18" xfId="0" applyNumberFormat="1" applyFont="1" applyFill="1" applyBorder="1" applyAlignment="1">
      <alignment horizontal="center"/>
    </xf>
    <xf numFmtId="0" fontId="1" fillId="4" borderId="32" xfId="0" applyFont="1" applyFill="1" applyBorder="1"/>
    <xf numFmtId="0" fontId="16" fillId="4" borderId="33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1" fillId="0" borderId="17" xfId="0" applyFont="1" applyFill="1" applyBorder="1"/>
    <xf numFmtId="0" fontId="1" fillId="5" borderId="18" xfId="0" applyFon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1" fillId="8" borderId="32" xfId="0" applyFont="1" applyFill="1" applyBorder="1"/>
    <xf numFmtId="0" fontId="0" fillId="8" borderId="33" xfId="0" applyFill="1" applyBorder="1"/>
    <xf numFmtId="0" fontId="11" fillId="8" borderId="20" xfId="0" applyFont="1" applyFill="1" applyBorder="1" applyAlignment="1">
      <alignment horizontal="center" vertical="top" wrapText="1"/>
    </xf>
    <xf numFmtId="0" fontId="1" fillId="8" borderId="19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" fontId="0" fillId="8" borderId="27" xfId="0" applyNumberFormat="1" applyFill="1" applyBorder="1" applyAlignment="1">
      <alignment horizontal="center"/>
    </xf>
    <xf numFmtId="1" fontId="0" fillId="8" borderId="28" xfId="0" applyNumberForma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3" borderId="15" xfId="0" applyFill="1" applyBorder="1"/>
    <xf numFmtId="0" fontId="1" fillId="3" borderId="25" xfId="0" applyFont="1" applyFill="1" applyBorder="1"/>
    <xf numFmtId="0" fontId="0" fillId="3" borderId="17" xfId="0" applyFill="1" applyBorder="1"/>
    <xf numFmtId="0" fontId="0" fillId="0" borderId="17" xfId="0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8" borderId="4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  <xf numFmtId="1" fontId="0" fillId="8" borderId="6" xfId="0" applyNumberForma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left"/>
    </xf>
    <xf numFmtId="0" fontId="1" fillId="6" borderId="26" xfId="0" applyFont="1" applyFill="1" applyBorder="1" applyAlignment="1">
      <alignment horizontal="left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2" fontId="1" fillId="6" borderId="22" xfId="0" applyNumberFormat="1" applyFont="1" applyFill="1" applyBorder="1" applyAlignment="1">
      <alignment horizontal="center"/>
    </xf>
    <xf numFmtId="2" fontId="1" fillId="6" borderId="23" xfId="0" applyNumberFormat="1" applyFont="1" applyFill="1" applyBorder="1" applyAlignment="1">
      <alignment horizontal="center"/>
    </xf>
    <xf numFmtId="2" fontId="1" fillId="6" borderId="24" xfId="0" applyNumberFormat="1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7CAE-2DA2-43EF-A9D1-2A9F0850A00E}">
  <dimension ref="A1:R26"/>
  <sheetViews>
    <sheetView tabSelected="1" topLeftCell="A14" zoomScale="120" zoomScaleNormal="120" workbookViewId="0">
      <selection activeCell="C25" sqref="C25"/>
    </sheetView>
  </sheetViews>
  <sheetFormatPr defaultRowHeight="14.4" x14ac:dyDescent="0.3"/>
  <cols>
    <col min="1" max="1" width="39.6640625" customWidth="1"/>
    <col min="2" max="2" width="3" customWidth="1"/>
    <col min="3" max="3" width="14.44140625" customWidth="1"/>
    <col min="4" max="4" width="13.88671875" style="58" bestFit="1" customWidth="1"/>
    <col min="5" max="5" width="11.33203125" style="58" bestFit="1" customWidth="1"/>
    <col min="6" max="6" width="13.33203125" style="58" bestFit="1" customWidth="1"/>
    <col min="7" max="7" width="12.6640625" style="58" bestFit="1" customWidth="1"/>
    <col min="8" max="9" width="13.33203125" style="58" bestFit="1" customWidth="1"/>
    <col min="10" max="10" width="14" style="58" customWidth="1"/>
    <col min="11" max="11" width="13.109375" style="58" bestFit="1" customWidth="1"/>
    <col min="12" max="12" width="13.5546875" style="58" bestFit="1" customWidth="1"/>
    <col min="13" max="15" width="13.6640625" style="58" bestFit="1" customWidth="1"/>
    <col min="16" max="16" width="0.88671875" style="58" customWidth="1"/>
    <col min="17" max="17" width="8.88671875" style="63"/>
    <col min="18" max="18" width="8.88671875" style="58"/>
  </cols>
  <sheetData>
    <row r="1" spans="1:18" x14ac:dyDescent="0.3">
      <c r="A1" s="68" t="s">
        <v>0</v>
      </c>
      <c r="C1" s="233" t="s">
        <v>1</v>
      </c>
      <c r="D1" s="233"/>
      <c r="E1" s="233"/>
      <c r="F1" s="233"/>
      <c r="G1" s="233"/>
    </row>
    <row r="2" spans="1:18" x14ac:dyDescent="0.3">
      <c r="A2" s="229" t="s">
        <v>2</v>
      </c>
      <c r="C2" s="230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78" t="s">
        <v>9</v>
      </c>
      <c r="J2" s="78" t="s">
        <v>10</v>
      </c>
      <c r="K2" s="78" t="s">
        <v>11</v>
      </c>
      <c r="L2" s="78" t="s">
        <v>12</v>
      </c>
      <c r="M2" s="78" t="s">
        <v>13</v>
      </c>
      <c r="N2" s="78" t="s">
        <v>14</v>
      </c>
      <c r="O2" s="79" t="s">
        <v>15</v>
      </c>
      <c r="P2" s="80"/>
      <c r="Q2" s="81" t="s">
        <v>16</v>
      </c>
    </row>
    <row r="3" spans="1:18" ht="48" customHeight="1" x14ac:dyDescent="0.3">
      <c r="A3" s="229"/>
      <c r="C3" s="231"/>
      <c r="D3" s="82" t="s">
        <v>17</v>
      </c>
      <c r="E3" s="82" t="s">
        <v>18</v>
      </c>
      <c r="F3" s="82" t="s">
        <v>19</v>
      </c>
      <c r="G3" s="82" t="s">
        <v>20</v>
      </c>
      <c r="H3" s="82" t="s">
        <v>21</v>
      </c>
      <c r="I3" s="82" t="s">
        <v>22</v>
      </c>
      <c r="J3" s="82" t="s">
        <v>23</v>
      </c>
      <c r="K3" s="82" t="s">
        <v>24</v>
      </c>
      <c r="L3" s="82" t="s">
        <v>25</v>
      </c>
      <c r="M3" s="82" t="s">
        <v>26</v>
      </c>
      <c r="N3" s="82" t="s">
        <v>27</v>
      </c>
      <c r="O3" s="83" t="s">
        <v>28</v>
      </c>
      <c r="P3" s="84"/>
      <c r="Q3" s="85" t="s">
        <v>29</v>
      </c>
    </row>
    <row r="4" spans="1:18" s="13" customFormat="1" ht="36" x14ac:dyDescent="0.25">
      <c r="A4" s="229"/>
      <c r="C4" s="232"/>
      <c r="D4" s="86" t="s">
        <v>30</v>
      </c>
      <c r="E4" s="86" t="s">
        <v>31</v>
      </c>
      <c r="F4" s="86" t="s">
        <v>32</v>
      </c>
      <c r="G4" s="86" t="s">
        <v>33</v>
      </c>
      <c r="H4" s="86" t="s">
        <v>34</v>
      </c>
      <c r="I4" s="86" t="s">
        <v>34</v>
      </c>
      <c r="J4" s="86" t="s">
        <v>35</v>
      </c>
      <c r="K4" s="86" t="s">
        <v>36</v>
      </c>
      <c r="L4" s="86" t="s">
        <v>37</v>
      </c>
      <c r="M4" s="86" t="s">
        <v>38</v>
      </c>
      <c r="N4" s="86" t="s">
        <v>39</v>
      </c>
      <c r="O4" s="87" t="s">
        <v>40</v>
      </c>
      <c r="P4" s="88"/>
      <c r="Q4" s="89" t="s">
        <v>41</v>
      </c>
      <c r="R4" s="90" t="s">
        <v>42</v>
      </c>
    </row>
    <row r="5" spans="1:18" x14ac:dyDescent="0.3">
      <c r="A5" s="77" t="s">
        <v>43</v>
      </c>
      <c r="C5" s="14" t="s">
        <v>44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88"/>
      <c r="Q5" s="91">
        <f>SUM(D5:O5)</f>
        <v>0</v>
      </c>
      <c r="R5" s="14"/>
    </row>
    <row r="6" spans="1:18" x14ac:dyDescent="0.3">
      <c r="A6" s="14" t="s">
        <v>45</v>
      </c>
      <c r="C6" s="10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88"/>
      <c r="Q6" s="92"/>
      <c r="R6" s="15"/>
    </row>
    <row r="7" spans="1:18" x14ac:dyDescent="0.3">
      <c r="A7" s="14" t="s">
        <v>46</v>
      </c>
      <c r="C7" s="14" t="s">
        <v>44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88"/>
      <c r="Q7" s="91">
        <f>SUM(D7:O7)</f>
        <v>0</v>
      </c>
      <c r="R7" s="14"/>
    </row>
    <row r="8" spans="1:18" x14ac:dyDescent="0.3">
      <c r="A8" s="14" t="s">
        <v>47</v>
      </c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  <c r="P8" s="88"/>
      <c r="Q8" s="92"/>
      <c r="R8" s="15"/>
    </row>
    <row r="9" spans="1:18" x14ac:dyDescent="0.3">
      <c r="A9" s="14" t="s">
        <v>48</v>
      </c>
      <c r="C9" s="14" t="s">
        <v>44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88"/>
      <c r="Q9" s="91">
        <f>SUM(D9:O9)</f>
        <v>0</v>
      </c>
      <c r="R9" s="14"/>
    </row>
    <row r="10" spans="1:18" x14ac:dyDescent="0.3">
      <c r="A10" s="14" t="s">
        <v>49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  <c r="P10" s="88"/>
      <c r="Q10" s="92"/>
      <c r="R10" s="15"/>
    </row>
    <row r="11" spans="1:18" x14ac:dyDescent="0.3">
      <c r="A11" s="14"/>
      <c r="C11" s="14" t="s">
        <v>44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88"/>
      <c r="Q11" s="91">
        <f>SUM(D11:O11)</f>
        <v>0</v>
      </c>
      <c r="R11" s="14"/>
    </row>
    <row r="12" spans="1:18" x14ac:dyDescent="0.3">
      <c r="A12" s="77" t="s">
        <v>50</v>
      </c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P12" s="88"/>
      <c r="Q12" s="92"/>
      <c r="R12" s="15"/>
    </row>
    <row r="13" spans="1:18" x14ac:dyDescent="0.3">
      <c r="A13" s="14" t="s">
        <v>51</v>
      </c>
      <c r="C13" s="14" t="s">
        <v>44</v>
      </c>
      <c r="D13" s="13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8"/>
      <c r="Q13" s="91">
        <f>SUM(D13:O13)</f>
        <v>0</v>
      </c>
      <c r="R13" s="14"/>
    </row>
    <row r="14" spans="1:18" x14ac:dyDescent="0.3">
      <c r="A14" s="14" t="s">
        <v>52</v>
      </c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  <c r="P14" s="88"/>
      <c r="Q14" s="92"/>
      <c r="R14" s="15"/>
    </row>
    <row r="15" spans="1:18" x14ac:dyDescent="0.3">
      <c r="A15" s="14" t="s">
        <v>53</v>
      </c>
      <c r="C15" s="14" t="s">
        <v>44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88"/>
      <c r="Q15" s="91">
        <f>SUM(D15:O15)</f>
        <v>0</v>
      </c>
      <c r="R15" s="14"/>
    </row>
    <row r="16" spans="1:18" x14ac:dyDescent="0.3">
      <c r="A16" s="14" t="s">
        <v>54</v>
      </c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7"/>
      <c r="P16" s="88"/>
      <c r="Q16" s="92"/>
      <c r="R16" s="15"/>
    </row>
    <row r="17" spans="1:18" x14ac:dyDescent="0.3">
      <c r="A17" s="14"/>
      <c r="C17" s="14" t="s">
        <v>44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88"/>
      <c r="Q17" s="91">
        <f>SUM(D17:O17)</f>
        <v>0</v>
      </c>
      <c r="R17" s="14"/>
    </row>
    <row r="18" spans="1:18" x14ac:dyDescent="0.3">
      <c r="A18" s="77" t="s">
        <v>55</v>
      </c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/>
      <c r="P18" s="88"/>
      <c r="Q18" s="92"/>
      <c r="R18" s="15"/>
    </row>
    <row r="19" spans="1:18" x14ac:dyDescent="0.3">
      <c r="A19" s="14" t="s">
        <v>56</v>
      </c>
      <c r="C19" s="14" t="s">
        <v>44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88"/>
      <c r="Q19" s="91">
        <f>SUM(D19:O19)</f>
        <v>0</v>
      </c>
      <c r="R19" s="14"/>
    </row>
    <row r="20" spans="1:18" x14ac:dyDescent="0.3">
      <c r="A20" s="14" t="s">
        <v>57</v>
      </c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88"/>
      <c r="Q20" s="92"/>
      <c r="R20" s="15"/>
    </row>
    <row r="21" spans="1:18" x14ac:dyDescent="0.3">
      <c r="A21" s="14" t="s">
        <v>58</v>
      </c>
      <c r="C21" s="14" t="s">
        <v>44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93"/>
      <c r="Q21" s="91">
        <f>SUM(D21:O21)</f>
        <v>0</v>
      </c>
      <c r="R21" s="14"/>
    </row>
    <row r="23" spans="1:18" x14ac:dyDescent="0.3">
      <c r="A23" s="77" t="s">
        <v>324</v>
      </c>
    </row>
    <row r="24" spans="1:18" x14ac:dyDescent="0.3">
      <c r="A24" s="14" t="s">
        <v>327</v>
      </c>
    </row>
    <row r="25" spans="1:18" x14ac:dyDescent="0.3">
      <c r="A25" s="14" t="s">
        <v>326</v>
      </c>
    </row>
    <row r="26" spans="1:18" x14ac:dyDescent="0.3">
      <c r="A26" s="14" t="s">
        <v>325</v>
      </c>
    </row>
  </sheetData>
  <mergeCells count="3">
    <mergeCell ref="A2:A4"/>
    <mergeCell ref="C2:C4"/>
    <mergeCell ref="C1:G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B6B2-0070-48E0-8300-DECBEC6A6E1F}">
  <dimension ref="B1:G38"/>
  <sheetViews>
    <sheetView zoomScaleNormal="100" workbookViewId="0">
      <selection activeCell="J18" sqref="J18"/>
    </sheetView>
  </sheetViews>
  <sheetFormatPr defaultRowHeight="14.4" x14ac:dyDescent="0.3"/>
  <cols>
    <col min="1" max="1" width="3.6640625" customWidth="1"/>
    <col min="2" max="2" width="22.21875" customWidth="1"/>
    <col min="3" max="4" width="10.6640625" customWidth="1"/>
    <col min="5" max="5" width="4.109375" customWidth="1"/>
    <col min="6" max="6" width="21.44140625" customWidth="1"/>
    <col min="7" max="7" width="17" customWidth="1"/>
  </cols>
  <sheetData>
    <row r="1" spans="2:7" x14ac:dyDescent="0.3">
      <c r="B1" s="94" t="s">
        <v>59</v>
      </c>
    </row>
    <row r="2" spans="2:7" x14ac:dyDescent="0.3">
      <c r="B2" s="235" t="s">
        <v>61</v>
      </c>
      <c r="C2" s="236"/>
      <c r="D2" s="237"/>
      <c r="F2" s="233" t="s">
        <v>60</v>
      </c>
      <c r="G2" s="233"/>
    </row>
    <row r="3" spans="2:7" ht="14.4" customHeight="1" x14ac:dyDescent="0.3">
      <c r="B3" s="229" t="s">
        <v>63</v>
      </c>
      <c r="C3" s="229"/>
      <c r="D3" s="229"/>
      <c r="F3" s="229" t="s">
        <v>358</v>
      </c>
      <c r="G3" s="229"/>
    </row>
    <row r="4" spans="2:7" x14ac:dyDescent="0.3">
      <c r="B4" s="229"/>
      <c r="C4" s="229"/>
      <c r="D4" s="229"/>
      <c r="F4" s="229"/>
      <c r="G4" s="229"/>
    </row>
    <row r="5" spans="2:7" x14ac:dyDescent="0.3">
      <c r="B5" s="229"/>
      <c r="C5" s="229"/>
      <c r="D5" s="229"/>
      <c r="F5" s="229"/>
      <c r="G5" s="229"/>
    </row>
    <row r="6" spans="2:7" x14ac:dyDescent="0.3">
      <c r="B6" s="229"/>
      <c r="C6" s="229"/>
      <c r="D6" s="229"/>
      <c r="F6" s="229"/>
      <c r="G6" s="229"/>
    </row>
    <row r="7" spans="2:7" x14ac:dyDescent="0.3">
      <c r="B7" s="67"/>
      <c r="C7" s="238" t="s">
        <v>65</v>
      </c>
      <c r="D7" s="239"/>
      <c r="F7" s="67"/>
      <c r="G7" s="95" t="s">
        <v>65</v>
      </c>
    </row>
    <row r="8" spans="2:7" x14ac:dyDescent="0.3">
      <c r="B8" s="3" t="s">
        <v>67</v>
      </c>
      <c r="C8" s="240">
        <v>1200</v>
      </c>
      <c r="D8" s="241"/>
      <c r="F8" s="3" t="s">
        <v>66</v>
      </c>
      <c r="G8" s="115">
        <v>13200</v>
      </c>
    </row>
    <row r="9" spans="2:7" ht="14.4" customHeight="1" x14ac:dyDescent="0.3">
      <c r="B9" s="3"/>
      <c r="C9" s="99" t="s">
        <v>70</v>
      </c>
      <c r="D9" s="99" t="s">
        <v>71</v>
      </c>
      <c r="F9" s="3" t="s">
        <v>69</v>
      </c>
      <c r="G9" s="116">
        <v>1300</v>
      </c>
    </row>
    <row r="10" spans="2:7" ht="24.6" x14ac:dyDescent="0.3">
      <c r="B10" s="299" t="s">
        <v>341</v>
      </c>
      <c r="C10" s="110">
        <v>11</v>
      </c>
      <c r="D10" s="111">
        <v>13</v>
      </c>
      <c r="F10" s="119" t="s">
        <v>73</v>
      </c>
      <c r="G10" s="117">
        <f>G8/G9</f>
        <v>10.153846153846153</v>
      </c>
    </row>
    <row r="11" spans="2:7" ht="24" x14ac:dyDescent="0.3">
      <c r="B11" s="125"/>
      <c r="C11" s="120"/>
      <c r="D11" s="120"/>
      <c r="F11" s="125" t="s">
        <v>340</v>
      </c>
      <c r="G11" s="114">
        <v>120</v>
      </c>
    </row>
    <row r="12" spans="2:7" x14ac:dyDescent="0.3">
      <c r="B12" s="112" t="s">
        <v>75</v>
      </c>
      <c r="C12" s="113">
        <f>C8*C10</f>
        <v>13200</v>
      </c>
      <c r="D12" s="136">
        <f>C8*$D$10</f>
        <v>15600</v>
      </c>
      <c r="F12" s="11" t="s">
        <v>76</v>
      </c>
      <c r="G12" s="118">
        <f>G10*G11</f>
        <v>1218.4615384615383</v>
      </c>
    </row>
    <row r="13" spans="2:7" hidden="1" x14ac:dyDescent="0.3"/>
    <row r="14" spans="2:7" ht="13.2" customHeight="1" x14ac:dyDescent="0.3"/>
    <row r="15" spans="2:7" x14ac:dyDescent="0.3">
      <c r="B15" s="233" t="s">
        <v>62</v>
      </c>
      <c r="C15" s="233"/>
      <c r="D15" s="233"/>
    </row>
    <row r="16" spans="2:7" ht="14.4" customHeight="1" x14ac:dyDescent="0.3">
      <c r="B16" s="229" t="s">
        <v>64</v>
      </c>
      <c r="C16" s="229"/>
      <c r="D16" s="229"/>
    </row>
    <row r="17" spans="2:6" x14ac:dyDescent="0.3">
      <c r="B17" s="229"/>
      <c r="C17" s="229"/>
      <c r="D17" s="229"/>
    </row>
    <row r="18" spans="2:6" x14ac:dyDescent="0.3">
      <c r="B18" s="229"/>
      <c r="C18" s="229"/>
      <c r="D18" s="229"/>
      <c r="F18" t="s">
        <v>342</v>
      </c>
    </row>
    <row r="19" spans="2:6" x14ac:dyDescent="0.3">
      <c r="B19" s="229"/>
      <c r="C19" s="229"/>
      <c r="D19" s="229"/>
    </row>
    <row r="20" spans="2:6" x14ac:dyDescent="0.3">
      <c r="B20" s="108"/>
      <c r="C20" s="243" t="s">
        <v>65</v>
      </c>
      <c r="D20" s="243"/>
    </row>
    <row r="21" spans="2:6" x14ac:dyDescent="0.3">
      <c r="B21" s="121" t="s">
        <v>67</v>
      </c>
      <c r="C21" s="234">
        <v>1200</v>
      </c>
      <c r="D21" s="234"/>
    </row>
    <row r="22" spans="2:6" x14ac:dyDescent="0.3">
      <c r="B22" s="121" t="s">
        <v>345</v>
      </c>
      <c r="C22" s="234">
        <v>12</v>
      </c>
      <c r="D22" s="234"/>
    </row>
    <row r="23" spans="2:6" x14ac:dyDescent="0.3">
      <c r="B23" s="18" t="s">
        <v>68</v>
      </c>
      <c r="C23" s="249">
        <f>C21/C22</f>
        <v>100</v>
      </c>
      <c r="D23" s="249"/>
    </row>
    <row r="24" spans="2:6" ht="6" customHeight="1" x14ac:dyDescent="0.3">
      <c r="B24" s="126"/>
      <c r="C24" s="127"/>
      <c r="D24" s="128"/>
    </row>
    <row r="25" spans="2:6" x14ac:dyDescent="0.3">
      <c r="B25" s="246" t="s">
        <v>346</v>
      </c>
      <c r="C25" s="247"/>
      <c r="D25" s="248"/>
    </row>
    <row r="26" spans="2:6" x14ac:dyDescent="0.3">
      <c r="B26" s="3" t="s">
        <v>72</v>
      </c>
      <c r="C26" s="250">
        <v>45</v>
      </c>
      <c r="D26" s="250"/>
    </row>
    <row r="27" spans="2:6" x14ac:dyDescent="0.3">
      <c r="B27" s="97" t="s">
        <v>348</v>
      </c>
      <c r="C27" s="251">
        <f>+D34</f>
        <v>72</v>
      </c>
      <c r="D27" s="251"/>
    </row>
    <row r="28" spans="2:6" ht="6.6" customHeight="1" x14ac:dyDescent="0.3">
      <c r="B28" s="129"/>
      <c r="C28" s="130"/>
      <c r="D28" s="130"/>
    </row>
    <row r="29" spans="2:6" x14ac:dyDescent="0.3">
      <c r="B29" s="246" t="s">
        <v>347</v>
      </c>
      <c r="C29" s="247"/>
      <c r="D29" s="248"/>
    </row>
    <row r="30" spans="2:6" ht="43.2" x14ac:dyDescent="0.3">
      <c r="B30" s="76"/>
      <c r="C30" s="120" t="s">
        <v>343</v>
      </c>
      <c r="D30" s="120" t="s">
        <v>344</v>
      </c>
    </row>
    <row r="31" spans="2:6" x14ac:dyDescent="0.3">
      <c r="B31" s="109" t="s">
        <v>360</v>
      </c>
      <c r="C31" s="42">
        <f>C23/12</f>
        <v>8.3333333333333339</v>
      </c>
      <c r="D31" s="42">
        <f>C23/10</f>
        <v>10</v>
      </c>
    </row>
    <row r="32" spans="2:6" x14ac:dyDescent="0.3">
      <c r="B32" s="10" t="s">
        <v>359</v>
      </c>
      <c r="C32" s="250">
        <v>6</v>
      </c>
      <c r="D32" s="250"/>
    </row>
    <row r="33" spans="2:6" ht="28.8" x14ac:dyDescent="0.3">
      <c r="B33" s="124" t="s">
        <v>339</v>
      </c>
      <c r="C33" s="242">
        <v>0.2</v>
      </c>
      <c r="D33" s="242"/>
      <c r="F33" s="122"/>
    </row>
    <row r="34" spans="2:6" x14ac:dyDescent="0.3">
      <c r="B34" s="97" t="s">
        <v>77</v>
      </c>
      <c r="C34" s="103">
        <f>(C32*(1+C33))*C31</f>
        <v>60</v>
      </c>
      <c r="D34" s="103">
        <f>(D31*C32)*(1+C33)</f>
        <v>72</v>
      </c>
      <c r="F34" s="31"/>
    </row>
    <row r="35" spans="2:6" x14ac:dyDescent="0.3">
      <c r="B35" s="129"/>
      <c r="C35" s="130"/>
      <c r="D35" s="130"/>
    </row>
    <row r="36" spans="2:6" x14ac:dyDescent="0.3">
      <c r="B36" s="97" t="s">
        <v>78</v>
      </c>
      <c r="C36" s="103">
        <f>C27+C34</f>
        <v>132</v>
      </c>
      <c r="D36" s="103">
        <f>C27+D34</f>
        <v>144</v>
      </c>
    </row>
    <row r="37" spans="2:6" x14ac:dyDescent="0.3">
      <c r="B37" s="96" t="s">
        <v>79</v>
      </c>
      <c r="C37" s="244">
        <v>0.01</v>
      </c>
      <c r="D37" s="245"/>
    </row>
    <row r="38" spans="2:6" x14ac:dyDescent="0.3">
      <c r="B38" s="11" t="s">
        <v>80</v>
      </c>
      <c r="C38" s="16">
        <f>C36*(1+C37)</f>
        <v>133.32</v>
      </c>
      <c r="D38" s="16">
        <f>D36*(1+D37)</f>
        <v>144</v>
      </c>
    </row>
  </sheetData>
  <mergeCells count="19">
    <mergeCell ref="C33:D33"/>
    <mergeCell ref="C20:D20"/>
    <mergeCell ref="C37:D37"/>
    <mergeCell ref="B25:D25"/>
    <mergeCell ref="B29:D29"/>
    <mergeCell ref="C22:D22"/>
    <mergeCell ref="C23:D23"/>
    <mergeCell ref="C26:D26"/>
    <mergeCell ref="C27:D27"/>
    <mergeCell ref="C32:D32"/>
    <mergeCell ref="B16:D19"/>
    <mergeCell ref="B15:D15"/>
    <mergeCell ref="C21:D21"/>
    <mergeCell ref="F2:G2"/>
    <mergeCell ref="F3:G6"/>
    <mergeCell ref="B2:D2"/>
    <mergeCell ref="C7:D7"/>
    <mergeCell ref="C8:D8"/>
    <mergeCell ref="B3:D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5CAF-E555-4A80-A995-EDE2BB2D9C66}">
  <dimension ref="B1:O32"/>
  <sheetViews>
    <sheetView showGridLines="0" zoomScaleNormal="100" workbookViewId="0">
      <selection activeCell="E38" sqref="E38"/>
    </sheetView>
  </sheetViews>
  <sheetFormatPr defaultRowHeight="14.4" x14ac:dyDescent="0.3"/>
  <cols>
    <col min="1" max="1" width="1.88671875" customWidth="1"/>
    <col min="2" max="2" width="39" customWidth="1"/>
    <col min="3" max="3" width="10.33203125" bestFit="1" customWidth="1"/>
    <col min="4" max="4" width="5" customWidth="1"/>
    <col min="5" max="5" width="22.109375" customWidth="1"/>
    <col min="6" max="6" width="5.33203125" customWidth="1"/>
    <col min="7" max="7" width="16" bestFit="1" customWidth="1"/>
    <col min="8" max="8" width="9" style="1" customWidth="1"/>
    <col min="10" max="10" width="9.5546875" bestFit="1" customWidth="1"/>
    <col min="11" max="11" width="4.33203125" customWidth="1"/>
    <col min="12" max="12" width="11.109375" customWidth="1"/>
    <col min="13" max="13" width="3.6640625" customWidth="1"/>
    <col min="14" max="14" width="18" bestFit="1" customWidth="1"/>
    <col min="15" max="15" width="8.88671875" customWidth="1"/>
    <col min="16" max="16" width="4.33203125" customWidth="1"/>
  </cols>
  <sheetData>
    <row r="1" spans="2:15" x14ac:dyDescent="0.3">
      <c r="B1" s="233" t="s">
        <v>81</v>
      </c>
      <c r="C1" s="233"/>
      <c r="E1" s="233" t="s">
        <v>82</v>
      </c>
      <c r="F1" s="233"/>
      <c r="G1" s="233"/>
      <c r="H1" s="233"/>
      <c r="I1" s="233"/>
      <c r="J1" s="233"/>
      <c r="L1" s="233" t="s">
        <v>378</v>
      </c>
      <c r="M1" s="233"/>
      <c r="N1" s="233"/>
      <c r="O1" s="233"/>
    </row>
    <row r="2" spans="2:15" ht="14.4" customHeight="1" x14ac:dyDescent="0.3">
      <c r="B2" s="229" t="s">
        <v>357</v>
      </c>
      <c r="C2" s="229"/>
      <c r="E2" s="229" t="s">
        <v>369</v>
      </c>
      <c r="F2" s="229"/>
      <c r="G2" s="229"/>
      <c r="H2" s="229"/>
      <c r="I2" s="229"/>
      <c r="J2" s="229"/>
      <c r="L2" s="229" t="s">
        <v>83</v>
      </c>
      <c r="M2" s="229"/>
      <c r="N2" s="229"/>
      <c r="O2" s="229"/>
    </row>
    <row r="3" spans="2:15" x14ac:dyDescent="0.3">
      <c r="B3" s="229"/>
      <c r="C3" s="229"/>
      <c r="E3" s="229"/>
      <c r="F3" s="229"/>
      <c r="G3" s="229"/>
      <c r="H3" s="229"/>
      <c r="I3" s="229"/>
      <c r="J3" s="229"/>
      <c r="L3" s="229"/>
      <c r="M3" s="229"/>
      <c r="N3" s="229"/>
      <c r="O3" s="229"/>
    </row>
    <row r="4" spans="2:15" x14ac:dyDescent="0.3">
      <c r="B4" s="229"/>
      <c r="C4" s="229"/>
      <c r="E4" s="229"/>
      <c r="F4" s="229"/>
      <c r="G4" s="229"/>
      <c r="H4" s="229"/>
      <c r="I4" s="229"/>
      <c r="J4" s="229"/>
      <c r="L4" s="229"/>
      <c r="M4" s="229"/>
      <c r="N4" s="229"/>
      <c r="O4" s="229"/>
    </row>
    <row r="5" spans="2:15" x14ac:dyDescent="0.3">
      <c r="B5" s="229"/>
      <c r="C5" s="229"/>
      <c r="E5" s="229"/>
      <c r="F5" s="229"/>
      <c r="G5" s="229"/>
      <c r="H5" s="229"/>
      <c r="I5" s="229"/>
      <c r="J5" s="229"/>
      <c r="L5" s="229"/>
      <c r="M5" s="229"/>
      <c r="N5" s="229"/>
      <c r="O5" s="229"/>
    </row>
    <row r="6" spans="2:15" ht="24" x14ac:dyDescent="0.3">
      <c r="B6" s="59"/>
      <c r="C6" s="95" t="s">
        <v>65</v>
      </c>
      <c r="E6" s="101" t="s">
        <v>84</v>
      </c>
      <c r="F6" s="252" t="s">
        <v>85</v>
      </c>
      <c r="G6" s="252"/>
      <c r="H6" s="101" t="s">
        <v>86</v>
      </c>
      <c r="I6" s="101" t="s">
        <v>87</v>
      </c>
      <c r="J6" s="101" t="s">
        <v>88</v>
      </c>
      <c r="L6" s="101" t="s">
        <v>89</v>
      </c>
      <c r="M6" s="252" t="s">
        <v>90</v>
      </c>
      <c r="N6" s="252"/>
      <c r="O6" s="101" t="s">
        <v>86</v>
      </c>
    </row>
    <row r="7" spans="2:15" x14ac:dyDescent="0.3">
      <c r="B7" s="3" t="s">
        <v>93</v>
      </c>
      <c r="C7" s="9">
        <v>1200</v>
      </c>
      <c r="E7" s="10" t="s">
        <v>92</v>
      </c>
      <c r="F7" s="28">
        <v>2</v>
      </c>
      <c r="G7" s="34" t="s">
        <v>367</v>
      </c>
      <c r="H7" s="2">
        <f>ROUNDUP($H$9*F7,0)</f>
        <v>18</v>
      </c>
      <c r="I7" s="2">
        <v>40</v>
      </c>
      <c r="J7" s="2">
        <f>H7*I7</f>
        <v>720</v>
      </c>
      <c r="L7" s="98"/>
      <c r="M7" s="253"/>
      <c r="N7" s="254"/>
      <c r="O7" s="98"/>
    </row>
    <row r="8" spans="2:15" x14ac:dyDescent="0.3">
      <c r="B8" s="3" t="s">
        <v>91</v>
      </c>
      <c r="C8" s="42">
        <f>C7*C10</f>
        <v>8400</v>
      </c>
      <c r="E8" s="10" t="s">
        <v>94</v>
      </c>
      <c r="F8" s="28">
        <v>1.5</v>
      </c>
      <c r="G8" s="34" t="s">
        <v>366</v>
      </c>
      <c r="H8" s="2">
        <f>ROUNDUP($H$9*F8,0)</f>
        <v>14</v>
      </c>
      <c r="I8" s="2">
        <v>80</v>
      </c>
      <c r="J8" s="2">
        <f>H8*I8</f>
        <v>1120</v>
      </c>
      <c r="L8" s="3" t="s">
        <v>95</v>
      </c>
      <c r="M8" s="2">
        <v>1</v>
      </c>
      <c r="N8" s="3" t="s">
        <v>96</v>
      </c>
      <c r="O8" s="2">
        <f>M8*H8</f>
        <v>14</v>
      </c>
    </row>
    <row r="9" spans="2:15" x14ac:dyDescent="0.3">
      <c r="B9" s="3" t="s">
        <v>97</v>
      </c>
      <c r="C9" s="9">
        <v>12</v>
      </c>
      <c r="E9" s="262" t="s">
        <v>355</v>
      </c>
      <c r="F9" s="264"/>
      <c r="G9" s="266" t="s">
        <v>98</v>
      </c>
      <c r="H9" s="268">
        <f>C18</f>
        <v>9</v>
      </c>
      <c r="I9" s="270">
        <v>120</v>
      </c>
      <c r="J9" s="270">
        <f>H9*I9</f>
        <v>1080</v>
      </c>
      <c r="L9" s="18" t="s">
        <v>99</v>
      </c>
      <c r="M9" s="21">
        <v>1</v>
      </c>
      <c r="N9" s="18" t="s">
        <v>370</v>
      </c>
      <c r="O9" s="21">
        <f>M9*H9</f>
        <v>9</v>
      </c>
    </row>
    <row r="10" spans="2:15" x14ac:dyDescent="0.3">
      <c r="B10" s="3" t="s">
        <v>101</v>
      </c>
      <c r="C10" s="9">
        <v>7</v>
      </c>
      <c r="E10" s="263"/>
      <c r="F10" s="265"/>
      <c r="G10" s="267"/>
      <c r="H10" s="269"/>
      <c r="I10" s="271"/>
      <c r="J10" s="271"/>
      <c r="L10" s="18" t="s">
        <v>102</v>
      </c>
      <c r="M10" s="21">
        <v>1</v>
      </c>
      <c r="N10" s="18" t="s">
        <v>370</v>
      </c>
      <c r="O10" s="19">
        <f>M10*H9</f>
        <v>9</v>
      </c>
    </row>
    <row r="11" spans="2:15" x14ac:dyDescent="0.3">
      <c r="B11" s="10" t="s">
        <v>103</v>
      </c>
      <c r="C11" s="4">
        <v>60</v>
      </c>
      <c r="E11" s="20" t="s">
        <v>104</v>
      </c>
      <c r="F11" s="20"/>
      <c r="G11" s="100" t="s">
        <v>98</v>
      </c>
      <c r="H11" s="41">
        <f>C24</f>
        <v>47</v>
      </c>
      <c r="I11" s="21">
        <v>56</v>
      </c>
      <c r="J11" s="21">
        <f t="shared" ref="J11:J16" si="0">H11*I11</f>
        <v>2632</v>
      </c>
      <c r="L11" s="18" t="s">
        <v>105</v>
      </c>
      <c r="M11" s="21">
        <v>1</v>
      </c>
      <c r="N11" s="18" t="s">
        <v>385</v>
      </c>
      <c r="O11" s="19">
        <f>(H11/20)*M11</f>
        <v>2.35</v>
      </c>
    </row>
    <row r="12" spans="2:15" x14ac:dyDescent="0.3">
      <c r="E12" s="10" t="s">
        <v>106</v>
      </c>
      <c r="F12" s="28">
        <v>0.2</v>
      </c>
      <c r="G12" s="34" t="s">
        <v>366</v>
      </c>
      <c r="H12" s="2">
        <f>ROUNDUP($H$9*F12,0)</f>
        <v>2</v>
      </c>
      <c r="I12" s="2">
        <v>350</v>
      </c>
      <c r="J12" s="2">
        <f t="shared" si="0"/>
        <v>700</v>
      </c>
      <c r="L12" s="3" t="s">
        <v>107</v>
      </c>
      <c r="M12" s="2">
        <v>1</v>
      </c>
      <c r="N12" s="3" t="s">
        <v>371</v>
      </c>
      <c r="O12" s="2">
        <f>(($H$9+$H$14)/5)*M12</f>
        <v>2</v>
      </c>
    </row>
    <row r="13" spans="2:15" x14ac:dyDescent="0.3">
      <c r="B13" s="6" t="s">
        <v>354</v>
      </c>
      <c r="D13" s="26"/>
      <c r="E13" s="3" t="s">
        <v>108</v>
      </c>
      <c r="F13" s="2">
        <v>0.1</v>
      </c>
      <c r="G13" s="34" t="s">
        <v>366</v>
      </c>
      <c r="H13" s="2">
        <f>ROUNDUP($H$9*F13,0)</f>
        <v>1</v>
      </c>
      <c r="I13" s="2">
        <v>650</v>
      </c>
      <c r="J13" s="2">
        <f t="shared" si="0"/>
        <v>650</v>
      </c>
      <c r="L13" s="3" t="s">
        <v>109</v>
      </c>
      <c r="M13" s="2">
        <v>1</v>
      </c>
      <c r="N13" s="3" t="s">
        <v>372</v>
      </c>
      <c r="O13" s="2">
        <f>(($H$9+$H$14)/10)*M13</f>
        <v>1</v>
      </c>
    </row>
    <row r="14" spans="2:15" x14ac:dyDescent="0.3">
      <c r="B14" s="3" t="s">
        <v>110</v>
      </c>
      <c r="C14" s="32">
        <v>12</v>
      </c>
      <c r="E14" s="18" t="s">
        <v>356</v>
      </c>
      <c r="F14" s="18"/>
      <c r="G14" s="29" t="s">
        <v>98</v>
      </c>
      <c r="H14" s="40">
        <f>C32</f>
        <v>1</v>
      </c>
      <c r="I14" s="21">
        <v>80</v>
      </c>
      <c r="J14" s="19">
        <f t="shared" si="0"/>
        <v>80</v>
      </c>
      <c r="L14" s="18" t="s">
        <v>99</v>
      </c>
      <c r="M14" s="21">
        <v>1</v>
      </c>
      <c r="N14" s="18" t="s">
        <v>370</v>
      </c>
      <c r="O14" s="19">
        <f>H14</f>
        <v>1</v>
      </c>
    </row>
    <row r="15" spans="2:15" x14ac:dyDescent="0.3">
      <c r="B15" s="3" t="s">
        <v>111</v>
      </c>
      <c r="C15" s="4">
        <f>C14*C9</f>
        <v>144</v>
      </c>
      <c r="E15" s="3" t="s">
        <v>112</v>
      </c>
      <c r="F15" s="2">
        <v>4</v>
      </c>
      <c r="G15" s="34" t="s">
        <v>367</v>
      </c>
      <c r="H15" s="2">
        <f>ROUNDUP($H$14*F15,0)</f>
        <v>4</v>
      </c>
      <c r="I15" s="2">
        <v>30</v>
      </c>
      <c r="J15" s="2">
        <f t="shared" si="0"/>
        <v>120</v>
      </c>
      <c r="L15" s="18" t="s">
        <v>102</v>
      </c>
      <c r="M15" s="21">
        <v>1</v>
      </c>
      <c r="N15" s="18" t="s">
        <v>370</v>
      </c>
      <c r="O15" s="19">
        <v>1</v>
      </c>
    </row>
    <row r="16" spans="2:15" x14ac:dyDescent="0.3">
      <c r="B16" s="3" t="s">
        <v>375</v>
      </c>
      <c r="C16" s="4">
        <f>C7/C15</f>
        <v>8.3333333333333339</v>
      </c>
      <c r="E16" s="10" t="s">
        <v>94</v>
      </c>
      <c r="F16" s="2">
        <v>1.5</v>
      </c>
      <c r="G16" s="34" t="s">
        <v>366</v>
      </c>
      <c r="H16" s="2">
        <f>ROUNDUP($H$14*F16,0)</f>
        <v>2</v>
      </c>
      <c r="I16" s="2">
        <v>58</v>
      </c>
      <c r="J16" s="2">
        <f t="shared" si="0"/>
        <v>116</v>
      </c>
      <c r="K16" s="12"/>
      <c r="L16" s="3" t="s">
        <v>95</v>
      </c>
      <c r="M16" s="2">
        <v>1</v>
      </c>
      <c r="N16" s="3" t="s">
        <v>96</v>
      </c>
      <c r="O16" s="2">
        <f>H16</f>
        <v>2</v>
      </c>
    </row>
    <row r="17" spans="2:15" x14ac:dyDescent="0.3">
      <c r="B17" s="3" t="s">
        <v>113</v>
      </c>
      <c r="C17" s="33">
        <v>1</v>
      </c>
      <c r="E17" s="3" t="s">
        <v>114</v>
      </c>
      <c r="F17" s="2">
        <v>6</v>
      </c>
      <c r="G17" s="34" t="s">
        <v>366</v>
      </c>
      <c r="H17" s="2">
        <f>ROUNDUP($H$14*F17,0)</f>
        <v>6</v>
      </c>
      <c r="I17" s="2">
        <v>60</v>
      </c>
      <c r="J17" s="2">
        <f t="shared" ref="J17" si="1">H17*I17</f>
        <v>360</v>
      </c>
      <c r="L17" s="3" t="s">
        <v>105</v>
      </c>
      <c r="M17" s="2">
        <v>1</v>
      </c>
      <c r="N17" s="3" t="s">
        <v>115</v>
      </c>
      <c r="O17" s="72">
        <f>(H17/5)*M17</f>
        <v>1.2</v>
      </c>
    </row>
    <row r="18" spans="2:15" x14ac:dyDescent="0.3">
      <c r="B18" s="11" t="s">
        <v>365</v>
      </c>
      <c r="C18" s="16">
        <f>ROUNDUP(C16/C17,0)</f>
        <v>9</v>
      </c>
      <c r="E18" s="10" t="s">
        <v>116</v>
      </c>
      <c r="F18" s="28">
        <v>0.1</v>
      </c>
      <c r="G18" s="34" t="s">
        <v>366</v>
      </c>
      <c r="H18" s="2">
        <f>ROUNDUP($H$9*F18,0)</f>
        <v>1</v>
      </c>
      <c r="I18" s="2">
        <v>250</v>
      </c>
      <c r="J18" s="2">
        <f t="shared" ref="J18:J19" si="2">H18*I18</f>
        <v>250</v>
      </c>
      <c r="L18" s="3" t="s">
        <v>117</v>
      </c>
      <c r="M18" s="2">
        <v>1</v>
      </c>
      <c r="N18" s="3" t="s">
        <v>372</v>
      </c>
      <c r="O18" s="2">
        <f>((H9+H14)/10)*M18</f>
        <v>1</v>
      </c>
    </row>
    <row r="19" spans="2:15" x14ac:dyDescent="0.3">
      <c r="E19" s="10" t="s">
        <v>118</v>
      </c>
      <c r="F19" s="28">
        <v>0.1</v>
      </c>
      <c r="G19" s="34" t="s">
        <v>366</v>
      </c>
      <c r="H19" s="2">
        <f>ROUNDUP($H$9*F19,0)</f>
        <v>1</v>
      </c>
      <c r="I19" s="2">
        <v>200</v>
      </c>
      <c r="J19" s="2">
        <f t="shared" si="2"/>
        <v>200</v>
      </c>
      <c r="L19" s="3" t="s">
        <v>350</v>
      </c>
      <c r="M19" s="2">
        <v>1</v>
      </c>
      <c r="N19" s="3" t="s">
        <v>351</v>
      </c>
      <c r="O19" s="2">
        <f>M19</f>
        <v>1</v>
      </c>
    </row>
    <row r="20" spans="2:15" x14ac:dyDescent="0.3">
      <c r="B20" s="7" t="s">
        <v>119</v>
      </c>
      <c r="E20" s="23" t="s">
        <v>120</v>
      </c>
      <c r="F20" s="65"/>
      <c r="G20" s="43"/>
      <c r="H20" s="65"/>
      <c r="I20" s="66"/>
      <c r="J20" s="5"/>
      <c r="L20" s="11" t="s">
        <v>377</v>
      </c>
      <c r="M20" s="11"/>
      <c r="N20" s="11"/>
      <c r="O20" s="16">
        <f>SUM(O8:O19)</f>
        <v>44.550000000000004</v>
      </c>
    </row>
    <row r="21" spans="2:15" x14ac:dyDescent="0.3">
      <c r="B21" s="3" t="s">
        <v>374</v>
      </c>
      <c r="C21" s="8">
        <v>4</v>
      </c>
      <c r="E21" s="3" t="s">
        <v>121</v>
      </c>
      <c r="F21" s="102">
        <v>0.1</v>
      </c>
      <c r="G21" s="34" t="s">
        <v>366</v>
      </c>
      <c r="H21" s="2">
        <f>ROUNDUP($H$9*F21,0)</f>
        <v>1</v>
      </c>
      <c r="I21" s="2">
        <v>20</v>
      </c>
      <c r="J21" s="2">
        <f>H21+I21</f>
        <v>21</v>
      </c>
      <c r="N21" s="44" t="s">
        <v>373</v>
      </c>
      <c r="O21" s="31">
        <f>O20/(H9+H14)</f>
        <v>4.4550000000000001</v>
      </c>
    </row>
    <row r="22" spans="2:15" x14ac:dyDescent="0.3">
      <c r="B22" s="24" t="s">
        <v>122</v>
      </c>
      <c r="C22" s="25">
        <f>C21*C18</f>
        <v>36</v>
      </c>
      <c r="E22" s="3" t="s">
        <v>123</v>
      </c>
      <c r="F22" s="2">
        <v>0.1</v>
      </c>
      <c r="G22" s="34" t="s">
        <v>366</v>
      </c>
      <c r="H22" s="2">
        <f>ROUNDUP($H$9*F22,0)</f>
        <v>1</v>
      </c>
      <c r="I22" s="22">
        <v>450</v>
      </c>
      <c r="J22" s="22">
        <f t="shared" ref="J22" si="3">H22*I22</f>
        <v>450</v>
      </c>
      <c r="K22" s="17"/>
    </row>
    <row r="23" spans="2:15" x14ac:dyDescent="0.3">
      <c r="B23" s="3" t="s">
        <v>124</v>
      </c>
      <c r="C23" s="33">
        <v>0.3</v>
      </c>
      <c r="E23" s="3" t="s">
        <v>125</v>
      </c>
      <c r="F23" s="2">
        <v>0.1</v>
      </c>
      <c r="G23" s="34" t="s">
        <v>366</v>
      </c>
      <c r="H23" s="2">
        <f>ROUNDUP($H$9*F23,0)</f>
        <v>1</v>
      </c>
      <c r="I23" s="22">
        <v>300</v>
      </c>
      <c r="J23" s="22">
        <f t="shared" ref="J23" si="4">H23*I23</f>
        <v>300</v>
      </c>
      <c r="K23" s="17"/>
    </row>
    <row r="24" spans="2:15" x14ac:dyDescent="0.3">
      <c r="B24" s="11" t="s">
        <v>126</v>
      </c>
      <c r="C24" s="30">
        <f>ROUNDUP(C22*(1+C23),0)</f>
        <v>47</v>
      </c>
      <c r="E24" s="24" t="s">
        <v>127</v>
      </c>
      <c r="F24" s="37"/>
      <c r="G24" s="260"/>
      <c r="H24" s="260"/>
      <c r="I24" s="261"/>
      <c r="J24" s="39">
        <f>SUM(J7:J23)</f>
        <v>8799</v>
      </c>
      <c r="K24" s="17"/>
    </row>
    <row r="25" spans="2:15" x14ac:dyDescent="0.3">
      <c r="E25" s="123" t="s">
        <v>349</v>
      </c>
      <c r="F25" s="131"/>
      <c r="G25" s="255"/>
      <c r="H25" s="255"/>
      <c r="I25" s="256"/>
      <c r="J25" s="132">
        <v>1.5</v>
      </c>
      <c r="K25" s="17"/>
    </row>
    <row r="26" spans="2:15" x14ac:dyDescent="0.3">
      <c r="B26" s="6" t="s">
        <v>128</v>
      </c>
      <c r="E26" s="11" t="s">
        <v>129</v>
      </c>
      <c r="F26" s="38"/>
      <c r="G26" s="257"/>
      <c r="H26" s="258"/>
      <c r="I26" s="259"/>
      <c r="J26" s="16">
        <f>J24*J25</f>
        <v>13198.5</v>
      </c>
      <c r="K26" s="17"/>
    </row>
    <row r="27" spans="2:15" x14ac:dyDescent="0.3">
      <c r="B27" s="35" t="s">
        <v>130</v>
      </c>
      <c r="C27" s="8">
        <v>50</v>
      </c>
      <c r="H27" s="44" t="s">
        <v>368</v>
      </c>
      <c r="I27" s="44"/>
      <c r="J27" s="45">
        <f>J26/(H9+H14)</f>
        <v>1319.85</v>
      </c>
      <c r="K27" s="17"/>
    </row>
    <row r="28" spans="2:15" x14ac:dyDescent="0.3">
      <c r="B28" s="3" t="s">
        <v>110</v>
      </c>
      <c r="C28" s="32">
        <v>6</v>
      </c>
      <c r="H28" s="46" t="s">
        <v>74</v>
      </c>
      <c r="I28" s="47"/>
      <c r="J28" s="45">
        <f>J26/C7</f>
        <v>10.998749999999999</v>
      </c>
    </row>
    <row r="29" spans="2:15" x14ac:dyDescent="0.3">
      <c r="B29" s="3" t="s">
        <v>111</v>
      </c>
      <c r="C29" s="4">
        <f>C28*C9</f>
        <v>72</v>
      </c>
    </row>
    <row r="30" spans="2:15" x14ac:dyDescent="0.3">
      <c r="B30" s="3" t="s">
        <v>364</v>
      </c>
      <c r="C30" s="4">
        <f>ROUNDUP(C27/C29,0)</f>
        <v>1</v>
      </c>
    </row>
    <row r="31" spans="2:15" x14ac:dyDescent="0.3">
      <c r="B31" s="3" t="s">
        <v>113</v>
      </c>
      <c r="C31" s="33">
        <v>1</v>
      </c>
    </row>
    <row r="32" spans="2:15" x14ac:dyDescent="0.3">
      <c r="B32" s="11" t="s">
        <v>365</v>
      </c>
      <c r="C32" s="16">
        <f>ROUNDUP(C30/C31,0)</f>
        <v>1</v>
      </c>
    </row>
  </sheetData>
  <mergeCells count="18">
    <mergeCell ref="M7:N7"/>
    <mergeCell ref="L2:O5"/>
    <mergeCell ref="G25:I25"/>
    <mergeCell ref="G26:I26"/>
    <mergeCell ref="F6:G6"/>
    <mergeCell ref="G24:I24"/>
    <mergeCell ref="E2:J5"/>
    <mergeCell ref="E9:E10"/>
    <mergeCell ref="F9:F10"/>
    <mergeCell ref="G9:G10"/>
    <mergeCell ref="H9:H10"/>
    <mergeCell ref="I9:I10"/>
    <mergeCell ref="J9:J10"/>
    <mergeCell ref="L1:O1"/>
    <mergeCell ref="E1:J1"/>
    <mergeCell ref="B1:C1"/>
    <mergeCell ref="B2:C5"/>
    <mergeCell ref="M6:N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865A-8B09-4361-955E-3C152736ACF6}">
  <dimension ref="A1:O43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31" sqref="P31"/>
    </sheetView>
  </sheetViews>
  <sheetFormatPr defaultRowHeight="14.4" outlineLevelCol="1" x14ac:dyDescent="0.3"/>
  <cols>
    <col min="1" max="1" width="22" customWidth="1"/>
    <col min="2" max="2" width="24" customWidth="1"/>
    <col min="3" max="3" width="3.5546875" customWidth="1"/>
    <col min="5" max="5" width="29.5546875" bestFit="1" customWidth="1"/>
    <col min="6" max="6" width="23.6640625" bestFit="1" customWidth="1"/>
    <col min="7" max="7" width="10.6640625" style="71" customWidth="1"/>
    <col min="8" max="8" width="16.6640625" style="71" bestFit="1" customWidth="1"/>
    <col min="9" max="9" width="12" style="71" customWidth="1"/>
    <col min="10" max="10" width="1" style="1" customWidth="1"/>
    <col min="11" max="11" width="10.6640625" style="1" customWidth="1" outlineLevel="1"/>
    <col min="12" max="12" width="12.33203125" style="1" customWidth="1" outlineLevel="1"/>
    <col min="13" max="14" width="8.88671875" style="1"/>
    <col min="15" max="15" width="16" style="1" customWidth="1"/>
  </cols>
  <sheetData>
    <row r="1" spans="1:15" ht="15" thickBot="1" x14ac:dyDescent="0.35">
      <c r="A1" s="280" t="s">
        <v>407</v>
      </c>
      <c r="B1" s="281"/>
      <c r="D1" s="289"/>
      <c r="E1" s="285"/>
      <c r="F1" s="286" t="s">
        <v>334</v>
      </c>
      <c r="G1" s="287"/>
      <c r="H1" s="288"/>
      <c r="I1" s="165" t="s">
        <v>399</v>
      </c>
      <c r="J1" s="172"/>
      <c r="K1" s="282" t="s">
        <v>330</v>
      </c>
      <c r="L1" s="283"/>
      <c r="M1" s="284" t="s">
        <v>329</v>
      </c>
      <c r="N1" s="282"/>
      <c r="O1" s="285"/>
    </row>
    <row r="2" spans="1:15" ht="14.4" customHeight="1" x14ac:dyDescent="0.3">
      <c r="A2" s="274" t="s">
        <v>287</v>
      </c>
      <c r="B2" s="275"/>
      <c r="D2" s="272" t="s">
        <v>286</v>
      </c>
      <c r="E2" s="273"/>
      <c r="F2" s="175"/>
      <c r="G2" s="169"/>
      <c r="H2" s="176"/>
      <c r="I2" s="178"/>
      <c r="J2" s="171"/>
      <c r="K2" s="177"/>
      <c r="L2" s="170"/>
      <c r="M2" s="170"/>
      <c r="N2" s="170"/>
      <c r="O2" s="179"/>
    </row>
    <row r="3" spans="1:15" ht="14.4" customHeight="1" x14ac:dyDescent="0.3">
      <c r="A3" s="276"/>
      <c r="B3" s="277"/>
      <c r="D3" s="173" t="s">
        <v>288</v>
      </c>
      <c r="E3" s="158" t="s">
        <v>289</v>
      </c>
      <c r="F3" s="157" t="s">
        <v>328</v>
      </c>
      <c r="G3" s="156" t="s">
        <v>335</v>
      </c>
      <c r="H3" s="158" t="s">
        <v>338</v>
      </c>
      <c r="I3" s="164" t="s">
        <v>331</v>
      </c>
      <c r="J3" s="168"/>
      <c r="K3" s="166" t="s">
        <v>292</v>
      </c>
      <c r="L3" s="167" t="s">
        <v>290</v>
      </c>
      <c r="M3" s="167" t="s">
        <v>291</v>
      </c>
      <c r="N3" s="167" t="s">
        <v>336</v>
      </c>
      <c r="O3" s="180" t="s">
        <v>337</v>
      </c>
    </row>
    <row r="4" spans="1:15" x14ac:dyDescent="0.3">
      <c r="A4" s="276"/>
      <c r="B4" s="277"/>
      <c r="D4" s="147">
        <v>128888</v>
      </c>
      <c r="E4" s="148" t="s">
        <v>293</v>
      </c>
      <c r="F4" s="225" t="s">
        <v>332</v>
      </c>
      <c r="G4" s="70">
        <v>0.5</v>
      </c>
      <c r="H4" s="144">
        <v>1</v>
      </c>
      <c r="I4" s="221">
        <f>$B$16*G4*H4</f>
        <v>5250</v>
      </c>
      <c r="J4" s="74"/>
      <c r="K4" s="133">
        <v>1</v>
      </c>
      <c r="L4" s="2">
        <v>50</v>
      </c>
      <c r="M4" s="5" t="s">
        <v>294</v>
      </c>
      <c r="N4" s="41">
        <f>ROUNDUP(I4/K4/L4,0)</f>
        <v>105</v>
      </c>
      <c r="O4" s="223">
        <f>N4*K4*L4</f>
        <v>5250</v>
      </c>
    </row>
    <row r="5" spans="1:15" ht="15" thickBot="1" x14ac:dyDescent="0.35">
      <c r="A5" s="278"/>
      <c r="B5" s="279"/>
      <c r="D5" s="149" t="s">
        <v>295</v>
      </c>
      <c r="E5" s="150"/>
      <c r="F5" s="159"/>
      <c r="G5" s="69"/>
      <c r="H5" s="145"/>
      <c r="I5" s="163"/>
      <c r="J5" s="74"/>
      <c r="K5" s="134"/>
      <c r="L5" s="27"/>
      <c r="M5" s="27"/>
      <c r="N5" s="27"/>
      <c r="O5" s="181"/>
    </row>
    <row r="6" spans="1:15" x14ac:dyDescent="0.3">
      <c r="A6" s="218" t="s">
        <v>404</v>
      </c>
      <c r="B6" s="217" t="s">
        <v>386</v>
      </c>
      <c r="D6" s="146" t="s">
        <v>288</v>
      </c>
      <c r="E6" s="143" t="s">
        <v>289</v>
      </c>
      <c r="F6" s="157" t="s">
        <v>328</v>
      </c>
      <c r="G6" s="156" t="s">
        <v>335</v>
      </c>
      <c r="H6" s="158" t="s">
        <v>338</v>
      </c>
      <c r="I6" s="162" t="s">
        <v>331</v>
      </c>
      <c r="J6" s="75"/>
      <c r="K6" s="160" t="s">
        <v>292</v>
      </c>
      <c r="L6" s="36" t="s">
        <v>290</v>
      </c>
      <c r="M6" s="36" t="s">
        <v>291</v>
      </c>
      <c r="N6" s="36" t="s">
        <v>336</v>
      </c>
      <c r="O6" s="182" t="s">
        <v>337</v>
      </c>
    </row>
    <row r="7" spans="1:15" x14ac:dyDescent="0.3">
      <c r="A7" s="188" t="s">
        <v>91</v>
      </c>
      <c r="B7" s="189">
        <f>'SPACE PROGRAM'!C8</f>
        <v>8400</v>
      </c>
      <c r="D7" s="147">
        <v>128888</v>
      </c>
      <c r="E7" s="148" t="s">
        <v>296</v>
      </c>
      <c r="F7" s="225" t="s">
        <v>333</v>
      </c>
      <c r="G7" s="70">
        <v>1.1000000000000001</v>
      </c>
      <c r="H7" s="144">
        <v>1</v>
      </c>
      <c r="I7" s="221">
        <f>$B$25*G7*H7</f>
        <v>554.40000000000009</v>
      </c>
      <c r="J7" s="74"/>
      <c r="K7" s="133">
        <v>1</v>
      </c>
      <c r="L7" s="28">
        <v>50</v>
      </c>
      <c r="M7" s="5" t="s">
        <v>294</v>
      </c>
      <c r="N7" s="41">
        <f>ROUNDUP(I7/K7/L7,0)</f>
        <v>12</v>
      </c>
      <c r="O7" s="223">
        <f t="shared" ref="O7:O14" si="0">N7*K7*L7</f>
        <v>600</v>
      </c>
    </row>
    <row r="8" spans="1:15" x14ac:dyDescent="0.3">
      <c r="A8" s="153" t="s">
        <v>297</v>
      </c>
      <c r="B8" s="190">
        <f>'SPACE PROGRAM'!C10</f>
        <v>7</v>
      </c>
      <c r="D8" s="151">
        <v>786518</v>
      </c>
      <c r="E8" s="148" t="s">
        <v>298</v>
      </c>
      <c r="F8" s="225" t="s">
        <v>333</v>
      </c>
      <c r="G8" s="70">
        <v>0.75</v>
      </c>
      <c r="H8" s="144">
        <v>1</v>
      </c>
      <c r="I8" s="221">
        <f>$B$25*G8*H8</f>
        <v>378</v>
      </c>
      <c r="J8" s="74"/>
      <c r="K8" s="133">
        <v>300</v>
      </c>
      <c r="L8" s="28">
        <v>1</v>
      </c>
      <c r="M8" s="5" t="s">
        <v>409</v>
      </c>
      <c r="N8" s="41">
        <f>ROUNDUP(I8/K8/L8,0)</f>
        <v>2</v>
      </c>
      <c r="O8" s="223">
        <f t="shared" si="0"/>
        <v>600</v>
      </c>
    </row>
    <row r="9" spans="1:15" x14ac:dyDescent="0.3">
      <c r="A9" s="153" t="s">
        <v>299</v>
      </c>
      <c r="B9" s="190">
        <f>'SPACE PROGRAM'!C9</f>
        <v>12</v>
      </c>
      <c r="D9" s="151">
        <v>786060</v>
      </c>
      <c r="E9" s="148" t="s">
        <v>300</v>
      </c>
      <c r="F9" s="225" t="s">
        <v>333</v>
      </c>
      <c r="G9" s="70">
        <v>0.25</v>
      </c>
      <c r="H9" s="144">
        <v>1</v>
      </c>
      <c r="I9" s="221">
        <f>$B$25*G9*H9</f>
        <v>126</v>
      </c>
      <c r="J9" s="74"/>
      <c r="K9" s="133">
        <v>1</v>
      </c>
      <c r="L9" s="28">
        <v>1</v>
      </c>
      <c r="M9" s="5" t="s">
        <v>301</v>
      </c>
      <c r="N9" s="41">
        <f t="shared" ref="N9:N14" si="1">ROUNDUP(I9/K9/L9,0)</f>
        <v>126</v>
      </c>
      <c r="O9" s="223">
        <f t="shared" si="0"/>
        <v>126</v>
      </c>
    </row>
    <row r="10" spans="1:15" x14ac:dyDescent="0.3">
      <c r="A10" s="153" t="s">
        <v>302</v>
      </c>
      <c r="B10" s="191">
        <f>ROUNDUP(B7/B8,0)</f>
        <v>1200</v>
      </c>
      <c r="D10" s="151"/>
      <c r="E10" s="148" t="s">
        <v>405</v>
      </c>
      <c r="F10" s="225" t="s">
        <v>376</v>
      </c>
      <c r="G10" s="142">
        <f>$B$35</f>
        <v>0.3666666666666667</v>
      </c>
      <c r="H10" s="144">
        <v>1.2999999999999999E-2</v>
      </c>
      <c r="I10" s="221">
        <f>$B$7*G10*H10</f>
        <v>40.040000000000006</v>
      </c>
      <c r="J10" s="74"/>
      <c r="K10" s="133">
        <v>1</v>
      </c>
      <c r="L10" s="28">
        <v>100</v>
      </c>
      <c r="M10" s="5" t="s">
        <v>294</v>
      </c>
      <c r="N10" s="41">
        <f t="shared" si="1"/>
        <v>1</v>
      </c>
      <c r="O10" s="223">
        <f t="shared" si="0"/>
        <v>100</v>
      </c>
    </row>
    <row r="11" spans="1:15" ht="15" thickBot="1" x14ac:dyDescent="0.35">
      <c r="A11" s="154" t="s">
        <v>100</v>
      </c>
      <c r="B11" s="214">
        <f>ROUNDUP(B7/(B8*B9),0)</f>
        <v>100</v>
      </c>
      <c r="D11" s="151">
        <v>872975</v>
      </c>
      <c r="E11" s="148" t="s">
        <v>406</v>
      </c>
      <c r="F11" s="225" t="s">
        <v>376</v>
      </c>
      <c r="G11" s="142">
        <f>$B$35</f>
        <v>0.3666666666666667</v>
      </c>
      <c r="H11" s="144">
        <v>0.24</v>
      </c>
      <c r="I11" s="221">
        <f>$B$7*G11*H11</f>
        <v>739.2</v>
      </c>
      <c r="J11" s="74"/>
      <c r="K11" s="137">
        <v>1</v>
      </c>
      <c r="L11" s="28">
        <v>100</v>
      </c>
      <c r="M11" s="5" t="s">
        <v>294</v>
      </c>
      <c r="N11" s="41">
        <f t="shared" ref="N11" si="2">ROUNDUP(I11/K11/L11,0)</f>
        <v>8</v>
      </c>
      <c r="O11" s="223">
        <f t="shared" ref="O11" si="3">N11*K11*L11</f>
        <v>800</v>
      </c>
    </row>
    <row r="12" spans="1:15" ht="15" thickBot="1" x14ac:dyDescent="0.35">
      <c r="A12" s="193"/>
      <c r="B12" s="194"/>
      <c r="D12" s="151">
        <v>872976</v>
      </c>
      <c r="E12" s="174" t="s">
        <v>393</v>
      </c>
      <c r="F12" s="225" t="s">
        <v>376</v>
      </c>
      <c r="G12" s="142">
        <f>$B$35</f>
        <v>0.3666666666666667</v>
      </c>
      <c r="H12" s="144">
        <v>0.45</v>
      </c>
      <c r="I12" s="221">
        <f>$B$7*G12*H12</f>
        <v>1386.0000000000002</v>
      </c>
      <c r="J12" s="74"/>
      <c r="K12" s="133">
        <v>1</v>
      </c>
      <c r="L12" s="28">
        <v>100</v>
      </c>
      <c r="M12" s="5" t="s">
        <v>294</v>
      </c>
      <c r="N12" s="41">
        <f t="shared" si="1"/>
        <v>14</v>
      </c>
      <c r="O12" s="223">
        <f t="shared" si="0"/>
        <v>1400</v>
      </c>
    </row>
    <row r="13" spans="1:15" x14ac:dyDescent="0.3">
      <c r="A13" s="215" t="s">
        <v>398</v>
      </c>
      <c r="B13" s="216"/>
      <c r="D13" s="151">
        <v>872977</v>
      </c>
      <c r="E13" s="174" t="s">
        <v>394</v>
      </c>
      <c r="F13" s="225" t="s">
        <v>376</v>
      </c>
      <c r="G13" s="142">
        <f>$B$35</f>
        <v>0.3666666666666667</v>
      </c>
      <c r="H13" s="144">
        <v>0.26</v>
      </c>
      <c r="I13" s="221">
        <f>$B$7*G13*H13</f>
        <v>800.80000000000018</v>
      </c>
      <c r="J13" s="74"/>
      <c r="K13" s="133">
        <v>1</v>
      </c>
      <c r="L13" s="28">
        <v>100</v>
      </c>
      <c r="M13" s="5" t="s">
        <v>294</v>
      </c>
      <c r="N13" s="41">
        <f t="shared" si="1"/>
        <v>9</v>
      </c>
      <c r="O13" s="223">
        <f t="shared" si="0"/>
        <v>900</v>
      </c>
    </row>
    <row r="14" spans="1:15" x14ac:dyDescent="0.3">
      <c r="A14" s="153" t="s">
        <v>303</v>
      </c>
      <c r="B14" s="192">
        <f>B7</f>
        <v>8400</v>
      </c>
      <c r="D14" s="151">
        <v>872978</v>
      </c>
      <c r="E14" s="174" t="s">
        <v>395</v>
      </c>
      <c r="F14" s="225" t="s">
        <v>376</v>
      </c>
      <c r="G14" s="142">
        <f>$B$35</f>
        <v>0.3666666666666667</v>
      </c>
      <c r="H14" s="144">
        <v>0.05</v>
      </c>
      <c r="I14" s="221">
        <f>$B$7*G14*H14</f>
        <v>154.00000000000003</v>
      </c>
      <c r="J14" s="74"/>
      <c r="K14" s="133">
        <v>1</v>
      </c>
      <c r="L14" s="28">
        <v>100</v>
      </c>
      <c r="M14" s="5" t="s">
        <v>294</v>
      </c>
      <c r="N14" s="41">
        <f t="shared" si="1"/>
        <v>2</v>
      </c>
      <c r="O14" s="223">
        <f t="shared" si="0"/>
        <v>200</v>
      </c>
    </row>
    <row r="15" spans="1:15" x14ac:dyDescent="0.3">
      <c r="A15" s="195" t="s">
        <v>304</v>
      </c>
      <c r="B15" s="196">
        <v>0.25</v>
      </c>
      <c r="D15" s="149" t="s">
        <v>354</v>
      </c>
      <c r="E15" s="150"/>
      <c r="F15" s="159"/>
      <c r="G15" s="69"/>
      <c r="H15" s="145"/>
      <c r="I15" s="163"/>
      <c r="J15" s="74"/>
      <c r="K15" s="134"/>
      <c r="L15" s="27"/>
      <c r="M15" s="27"/>
      <c r="N15" s="27"/>
      <c r="O15" s="181"/>
    </row>
    <row r="16" spans="1:15" ht="15" thickBot="1" x14ac:dyDescent="0.35">
      <c r="A16" s="212" t="s">
        <v>305</v>
      </c>
      <c r="B16" s="213">
        <f>ROUNDUP(B14*(1+B15),0)</f>
        <v>10500</v>
      </c>
      <c r="D16" s="146" t="s">
        <v>288</v>
      </c>
      <c r="E16" s="143" t="s">
        <v>289</v>
      </c>
      <c r="F16" s="157" t="s">
        <v>328</v>
      </c>
      <c r="G16" s="156" t="s">
        <v>335</v>
      </c>
      <c r="H16" s="158" t="s">
        <v>338</v>
      </c>
      <c r="I16" s="162" t="s">
        <v>331</v>
      </c>
      <c r="J16" s="75"/>
      <c r="K16" s="160" t="s">
        <v>292</v>
      </c>
      <c r="L16" s="36" t="s">
        <v>290</v>
      </c>
      <c r="M16" s="36" t="s">
        <v>291</v>
      </c>
      <c r="N16" s="36" t="s">
        <v>336</v>
      </c>
      <c r="O16" s="182" t="s">
        <v>337</v>
      </c>
    </row>
    <row r="17" spans="1:15" ht="15" thickBot="1" x14ac:dyDescent="0.35">
      <c r="A17" s="210"/>
      <c r="B17" s="211"/>
      <c r="D17" s="151">
        <v>102425</v>
      </c>
      <c r="E17" s="148" t="s">
        <v>306</v>
      </c>
      <c r="F17" s="225" t="s">
        <v>321</v>
      </c>
      <c r="G17" s="70">
        <v>1</v>
      </c>
      <c r="H17" s="144">
        <v>1</v>
      </c>
      <c r="I17" s="221">
        <f t="shared" ref="I17:I23" si="4">$B$7*G17*H17</f>
        <v>8400</v>
      </c>
      <c r="J17" s="74"/>
      <c r="K17" s="133">
        <v>100</v>
      </c>
      <c r="L17" s="2">
        <v>1</v>
      </c>
      <c r="M17" s="5" t="s">
        <v>294</v>
      </c>
      <c r="N17" s="41">
        <f t="shared" ref="N17:N23" si="5">ROUNDUP(I17/K17/L17,0)</f>
        <v>84</v>
      </c>
      <c r="O17" s="203">
        <f t="shared" ref="O17:O23" si="6">I17/L17</f>
        <v>8400</v>
      </c>
    </row>
    <row r="18" spans="1:15" x14ac:dyDescent="0.3">
      <c r="A18" s="215" t="s">
        <v>396</v>
      </c>
      <c r="B18" s="216"/>
      <c r="D18" s="151">
        <v>375998</v>
      </c>
      <c r="E18" s="148" t="s">
        <v>307</v>
      </c>
      <c r="F18" s="225" t="s">
        <v>321</v>
      </c>
      <c r="G18" s="70">
        <v>0</v>
      </c>
      <c r="H18" s="144">
        <v>1</v>
      </c>
      <c r="I18" s="221">
        <f t="shared" si="4"/>
        <v>0</v>
      </c>
      <c r="J18" s="74"/>
      <c r="K18" s="133">
        <v>100</v>
      </c>
      <c r="L18" s="2">
        <v>1</v>
      </c>
      <c r="M18" s="5" t="s">
        <v>294</v>
      </c>
      <c r="N18" s="41">
        <f t="shared" si="5"/>
        <v>0</v>
      </c>
      <c r="O18" s="203">
        <f t="shared" si="6"/>
        <v>0</v>
      </c>
    </row>
    <row r="19" spans="1:15" ht="14.4" customHeight="1" x14ac:dyDescent="0.3">
      <c r="A19" s="197" t="s">
        <v>379</v>
      </c>
      <c r="B19" s="198">
        <f>'SPACE PROGRAM'!C15</f>
        <v>144</v>
      </c>
      <c r="D19" s="151">
        <v>102428</v>
      </c>
      <c r="E19" s="148" t="s">
        <v>308</v>
      </c>
      <c r="F19" s="225" t="s">
        <v>321</v>
      </c>
      <c r="G19" s="70">
        <v>1</v>
      </c>
      <c r="H19" s="144">
        <v>1</v>
      </c>
      <c r="I19" s="221">
        <f t="shared" si="4"/>
        <v>8400</v>
      </c>
      <c r="J19" s="74"/>
      <c r="K19" s="133">
        <v>100</v>
      </c>
      <c r="L19" s="2">
        <v>1</v>
      </c>
      <c r="M19" s="5" t="s">
        <v>294</v>
      </c>
      <c r="N19" s="41">
        <f t="shared" si="5"/>
        <v>84</v>
      </c>
      <c r="O19" s="203">
        <f t="shared" si="6"/>
        <v>8400</v>
      </c>
    </row>
    <row r="20" spans="1:15" x14ac:dyDescent="0.3">
      <c r="A20" s="153" t="s">
        <v>403</v>
      </c>
      <c r="B20" s="198">
        <f>ROUNDUP(B10/B19,0)</f>
        <v>9</v>
      </c>
      <c r="D20" s="151">
        <v>381433</v>
      </c>
      <c r="E20" s="174" t="s">
        <v>309</v>
      </c>
      <c r="F20" s="225" t="s">
        <v>321</v>
      </c>
      <c r="G20" s="70">
        <v>0.01</v>
      </c>
      <c r="H20" s="144">
        <v>1</v>
      </c>
      <c r="I20" s="221">
        <f t="shared" si="4"/>
        <v>84</v>
      </c>
      <c r="J20" s="74"/>
      <c r="K20" s="161">
        <v>50</v>
      </c>
      <c r="L20" s="28">
        <v>1</v>
      </c>
      <c r="M20" s="5" t="s">
        <v>294</v>
      </c>
      <c r="N20" s="41">
        <f t="shared" si="5"/>
        <v>2</v>
      </c>
      <c r="O20" s="203">
        <f t="shared" si="6"/>
        <v>84</v>
      </c>
    </row>
    <row r="21" spans="1:15" x14ac:dyDescent="0.3">
      <c r="A21" s="153" t="s">
        <v>382</v>
      </c>
      <c r="B21" s="192">
        <f>'SPACE PROGRAM'!O21</f>
        <v>4.4550000000000001</v>
      </c>
      <c r="D21" s="151">
        <v>149930</v>
      </c>
      <c r="E21" s="148" t="s">
        <v>310</v>
      </c>
      <c r="F21" s="225" t="s">
        <v>321</v>
      </c>
      <c r="G21" s="70">
        <v>1.5</v>
      </c>
      <c r="H21" s="144">
        <v>1</v>
      </c>
      <c r="I21" s="221">
        <f t="shared" si="4"/>
        <v>12600</v>
      </c>
      <c r="J21" s="74"/>
      <c r="K21" s="161">
        <v>200</v>
      </c>
      <c r="L21" s="28">
        <v>1</v>
      </c>
      <c r="M21" s="5" t="s">
        <v>294</v>
      </c>
      <c r="N21" s="41">
        <f t="shared" si="5"/>
        <v>63</v>
      </c>
      <c r="O21" s="203">
        <f t="shared" si="6"/>
        <v>12600</v>
      </c>
    </row>
    <row r="22" spans="1:15" x14ac:dyDescent="0.3">
      <c r="A22" s="153" t="s">
        <v>380</v>
      </c>
      <c r="B22" s="192">
        <f>ROUNDUP(B20*B21,0)</f>
        <v>41</v>
      </c>
      <c r="D22" s="151">
        <v>149899</v>
      </c>
      <c r="E22" s="174" t="s">
        <v>311</v>
      </c>
      <c r="F22" s="225" t="s">
        <v>321</v>
      </c>
      <c r="G22" s="70">
        <v>1</v>
      </c>
      <c r="H22" s="144">
        <v>1</v>
      </c>
      <c r="I22" s="221">
        <f t="shared" si="4"/>
        <v>8400</v>
      </c>
      <c r="J22" s="74"/>
      <c r="K22" s="161">
        <v>100</v>
      </c>
      <c r="L22" s="28">
        <v>1</v>
      </c>
      <c r="M22" s="5" t="s">
        <v>294</v>
      </c>
      <c r="N22" s="41">
        <f t="shared" si="5"/>
        <v>84</v>
      </c>
      <c r="O22" s="203">
        <f t="shared" si="6"/>
        <v>8400</v>
      </c>
    </row>
    <row r="23" spans="1:15" x14ac:dyDescent="0.3">
      <c r="A23" s="153" t="s">
        <v>381</v>
      </c>
      <c r="B23" s="199">
        <v>0.75</v>
      </c>
      <c r="D23" s="151">
        <v>149688</v>
      </c>
      <c r="E23" s="174" t="s">
        <v>312</v>
      </c>
      <c r="F23" s="225" t="s">
        <v>321</v>
      </c>
      <c r="G23" s="70">
        <v>0.25</v>
      </c>
      <c r="H23" s="144">
        <v>1</v>
      </c>
      <c r="I23" s="221">
        <f t="shared" si="4"/>
        <v>2100</v>
      </c>
      <c r="J23" s="74"/>
      <c r="K23" s="161">
        <v>1</v>
      </c>
      <c r="L23" s="73">
        <v>1</v>
      </c>
      <c r="M23" s="5" t="s">
        <v>313</v>
      </c>
      <c r="N23" s="41">
        <f t="shared" si="5"/>
        <v>2100</v>
      </c>
      <c r="O23" s="203">
        <f t="shared" si="6"/>
        <v>2100</v>
      </c>
    </row>
    <row r="24" spans="1:15" x14ac:dyDescent="0.3">
      <c r="A24" s="153" t="s">
        <v>383</v>
      </c>
      <c r="B24" s="200">
        <f>ROUNDUP(B22*(1+B23),0)</f>
        <v>72</v>
      </c>
      <c r="D24" s="152" t="s">
        <v>314</v>
      </c>
      <c r="E24" s="150"/>
      <c r="F24" s="159"/>
      <c r="G24" s="69"/>
      <c r="H24" s="145"/>
      <c r="I24" s="163"/>
      <c r="J24" s="74"/>
      <c r="K24" s="134"/>
      <c r="L24" s="27"/>
      <c r="M24" s="27"/>
      <c r="N24" s="27"/>
      <c r="O24" s="181"/>
    </row>
    <row r="25" spans="1:15" ht="15" thickBot="1" x14ac:dyDescent="0.35">
      <c r="A25" s="205" t="s">
        <v>384</v>
      </c>
      <c r="B25" s="209">
        <f>ROUNDUP(B24*B8,0)</f>
        <v>504</v>
      </c>
      <c r="D25" s="146" t="s">
        <v>288</v>
      </c>
      <c r="E25" s="143" t="s">
        <v>289</v>
      </c>
      <c r="F25" s="226" t="s">
        <v>328</v>
      </c>
      <c r="G25" s="156" t="s">
        <v>335</v>
      </c>
      <c r="H25" s="158" t="s">
        <v>338</v>
      </c>
      <c r="I25" s="162" t="s">
        <v>331</v>
      </c>
      <c r="J25" s="75"/>
      <c r="K25" s="160" t="s">
        <v>292</v>
      </c>
      <c r="L25" s="36" t="s">
        <v>290</v>
      </c>
      <c r="M25" s="36" t="s">
        <v>291</v>
      </c>
      <c r="N25" s="36" t="s">
        <v>336</v>
      </c>
      <c r="O25" s="182" t="s">
        <v>337</v>
      </c>
    </row>
    <row r="26" spans="1:15" ht="15" thickBot="1" x14ac:dyDescent="0.35">
      <c r="A26" s="207"/>
      <c r="B26" s="208"/>
      <c r="D26" s="151">
        <v>361820</v>
      </c>
      <c r="E26" s="148" t="s">
        <v>400</v>
      </c>
      <c r="F26" s="225" t="s">
        <v>321</v>
      </c>
      <c r="G26" s="70">
        <v>0.1</v>
      </c>
      <c r="H26" s="144">
        <v>1</v>
      </c>
      <c r="I26" s="221">
        <f>$B$7*G26*H26</f>
        <v>840</v>
      </c>
      <c r="J26" s="74"/>
      <c r="K26" s="133">
        <v>1</v>
      </c>
      <c r="L26" s="2">
        <v>1</v>
      </c>
      <c r="M26" s="5" t="s">
        <v>315</v>
      </c>
      <c r="N26" s="41">
        <f t="shared" ref="N26:N28" si="7">ROUNDUP(I26/K26/L26,0)</f>
        <v>840</v>
      </c>
      <c r="O26" s="223">
        <f>N26*K26*L26</f>
        <v>840</v>
      </c>
    </row>
    <row r="27" spans="1:15" x14ac:dyDescent="0.3">
      <c r="A27" s="215" t="s">
        <v>397</v>
      </c>
      <c r="B27" s="216"/>
      <c r="D27" s="151">
        <v>366220</v>
      </c>
      <c r="E27" s="148" t="s">
        <v>401</v>
      </c>
      <c r="F27" s="225" t="s">
        <v>321</v>
      </c>
      <c r="G27" s="70">
        <v>5</v>
      </c>
      <c r="H27" s="144">
        <v>1</v>
      </c>
      <c r="I27" s="221">
        <f>$B$7*G27*H27</f>
        <v>42000</v>
      </c>
      <c r="J27" s="74"/>
      <c r="K27" s="133">
        <v>1</v>
      </c>
      <c r="L27" s="2">
        <v>72</v>
      </c>
      <c r="M27" s="5" t="s">
        <v>301</v>
      </c>
      <c r="N27" s="41">
        <f t="shared" si="7"/>
        <v>584</v>
      </c>
      <c r="O27" s="223">
        <f>N27*K27*L27</f>
        <v>42048</v>
      </c>
    </row>
    <row r="28" spans="1:15" x14ac:dyDescent="0.3">
      <c r="A28" s="197" t="s">
        <v>91</v>
      </c>
      <c r="B28" s="192">
        <f>B7</f>
        <v>8400</v>
      </c>
      <c r="C28" s="26"/>
      <c r="D28" s="151">
        <v>759176</v>
      </c>
      <c r="E28" s="148" t="s">
        <v>193</v>
      </c>
      <c r="F28" s="225" t="s">
        <v>321</v>
      </c>
      <c r="G28" s="70">
        <v>0.05</v>
      </c>
      <c r="H28" s="144">
        <v>1</v>
      </c>
      <c r="I28" s="221">
        <f>$B$7*G28*H28</f>
        <v>420</v>
      </c>
      <c r="J28" s="74"/>
      <c r="K28" s="133">
        <v>24</v>
      </c>
      <c r="L28" s="2">
        <v>1</v>
      </c>
      <c r="M28" s="5" t="s">
        <v>313</v>
      </c>
      <c r="N28" s="41">
        <f t="shared" si="7"/>
        <v>18</v>
      </c>
      <c r="O28" s="223">
        <f>N28*K28*L28</f>
        <v>432</v>
      </c>
    </row>
    <row r="29" spans="1:15" x14ac:dyDescent="0.3">
      <c r="A29" s="201" t="s">
        <v>408</v>
      </c>
      <c r="B29" s="202">
        <v>6</v>
      </c>
      <c r="C29" s="26"/>
      <c r="D29" s="149" t="s">
        <v>316</v>
      </c>
      <c r="E29" s="150"/>
      <c r="F29" s="159"/>
      <c r="G29" s="69"/>
      <c r="H29" s="145"/>
      <c r="I29" s="163"/>
      <c r="J29" s="74"/>
      <c r="K29" s="134"/>
      <c r="L29" s="27"/>
      <c r="M29" s="27"/>
      <c r="N29" s="27"/>
      <c r="O29" s="181"/>
    </row>
    <row r="30" spans="1:15" x14ac:dyDescent="0.3">
      <c r="A30" s="153" t="s">
        <v>387</v>
      </c>
      <c r="B30" s="192">
        <f>B28/B29</f>
        <v>1400</v>
      </c>
      <c r="D30" s="146" t="s">
        <v>288</v>
      </c>
      <c r="E30" s="143" t="s">
        <v>289</v>
      </c>
      <c r="F30" s="157" t="s">
        <v>328</v>
      </c>
      <c r="G30" s="156" t="s">
        <v>335</v>
      </c>
      <c r="H30" s="158" t="s">
        <v>338</v>
      </c>
      <c r="I30" s="162" t="s">
        <v>331</v>
      </c>
      <c r="J30" s="75"/>
      <c r="K30" s="160" t="s">
        <v>292</v>
      </c>
      <c r="L30" s="36" t="s">
        <v>290</v>
      </c>
      <c r="M30" s="36" t="s">
        <v>291</v>
      </c>
      <c r="N30" s="36" t="s">
        <v>336</v>
      </c>
      <c r="O30" s="182" t="s">
        <v>337</v>
      </c>
    </row>
    <row r="31" spans="1:15" x14ac:dyDescent="0.3">
      <c r="A31" s="153" t="s">
        <v>388</v>
      </c>
      <c r="B31" s="191">
        <v>2</v>
      </c>
      <c r="D31" s="151">
        <v>751758</v>
      </c>
      <c r="E31" s="148" t="s">
        <v>317</v>
      </c>
      <c r="F31" s="225" t="s">
        <v>402</v>
      </c>
      <c r="G31" s="70">
        <v>2</v>
      </c>
      <c r="H31" s="144">
        <v>1</v>
      </c>
      <c r="I31" s="221">
        <f>'SPACE PROGRAM'!$H$13*G31</f>
        <v>2</v>
      </c>
      <c r="J31" s="74"/>
      <c r="K31" s="133">
        <v>1</v>
      </c>
      <c r="L31" s="2">
        <v>1</v>
      </c>
      <c r="M31" s="5" t="s">
        <v>301</v>
      </c>
      <c r="N31" s="41">
        <f t="shared" ref="N31" si="8">ROUNDUP(I31/K31/L31,0)</f>
        <v>2</v>
      </c>
      <c r="O31" s="223">
        <f>N31*K31*L31</f>
        <v>2</v>
      </c>
    </row>
    <row r="32" spans="1:15" x14ac:dyDescent="0.3">
      <c r="A32" s="195" t="s">
        <v>391</v>
      </c>
      <c r="B32" s="203">
        <f>B30*B31</f>
        <v>2800</v>
      </c>
      <c r="D32" s="195"/>
      <c r="E32" s="148" t="s">
        <v>318</v>
      </c>
      <c r="F32" s="225" t="s">
        <v>402</v>
      </c>
      <c r="G32" s="70">
        <v>1</v>
      </c>
      <c r="H32" s="144">
        <v>1</v>
      </c>
      <c r="I32" s="221">
        <f>'SPACE PROGRAM'!$H$13*G32</f>
        <v>1</v>
      </c>
      <c r="J32" s="74"/>
      <c r="K32" s="133">
        <v>1</v>
      </c>
      <c r="L32" s="2">
        <v>1</v>
      </c>
      <c r="M32" s="5" t="s">
        <v>301</v>
      </c>
      <c r="N32" s="41">
        <f t="shared" ref="N32:N34" si="9">ROUNDUP(I32/K32/L32,0)</f>
        <v>1</v>
      </c>
      <c r="O32" s="223">
        <f t="shared" ref="O32:O34" si="10">N32*K32*L32</f>
        <v>1</v>
      </c>
    </row>
    <row r="33" spans="1:15" x14ac:dyDescent="0.3">
      <c r="A33" s="195" t="s">
        <v>390</v>
      </c>
      <c r="B33" s="204">
        <v>0.1</v>
      </c>
      <c r="D33" s="195"/>
      <c r="E33" s="148" t="s">
        <v>319</v>
      </c>
      <c r="F33" s="225" t="s">
        <v>402</v>
      </c>
      <c r="G33" s="70">
        <v>1</v>
      </c>
      <c r="H33" s="144">
        <v>1</v>
      </c>
      <c r="I33" s="221">
        <f>'SPACE PROGRAM'!$H$13*G33</f>
        <v>1</v>
      </c>
      <c r="J33" s="74"/>
      <c r="K33" s="133">
        <v>1</v>
      </c>
      <c r="L33" s="2">
        <v>1</v>
      </c>
      <c r="M33" s="5" t="s">
        <v>301</v>
      </c>
      <c r="N33" s="41">
        <f t="shared" si="9"/>
        <v>1</v>
      </c>
      <c r="O33" s="223">
        <f t="shared" si="10"/>
        <v>1</v>
      </c>
    </row>
    <row r="34" spans="1:15" ht="15" thickBot="1" x14ac:dyDescent="0.35">
      <c r="A34" s="205" t="s">
        <v>392</v>
      </c>
      <c r="B34" s="206">
        <f>B32*(1+B33)</f>
        <v>3080.0000000000005</v>
      </c>
      <c r="D34" s="228"/>
      <c r="E34" s="155" t="s">
        <v>320</v>
      </c>
      <c r="F34" s="227" t="s">
        <v>402</v>
      </c>
      <c r="G34" s="183">
        <v>1</v>
      </c>
      <c r="H34" s="184">
        <v>1</v>
      </c>
      <c r="I34" s="222">
        <f>'SPACE PROGRAM'!$H$13*G34</f>
        <v>1</v>
      </c>
      <c r="J34" s="185"/>
      <c r="K34" s="186">
        <v>1</v>
      </c>
      <c r="L34" s="187">
        <v>1</v>
      </c>
      <c r="M34" s="219" t="s">
        <v>301</v>
      </c>
      <c r="N34" s="220">
        <f t="shared" si="9"/>
        <v>1</v>
      </c>
      <c r="O34" s="224">
        <f t="shared" si="10"/>
        <v>1</v>
      </c>
    </row>
    <row r="35" spans="1:15" x14ac:dyDescent="0.3">
      <c r="A35" s="139" t="s">
        <v>389</v>
      </c>
      <c r="B35" s="141">
        <f>B34/B28</f>
        <v>0.3666666666666667</v>
      </c>
    </row>
    <row r="37" spans="1:15" x14ac:dyDescent="0.3">
      <c r="C37" s="26"/>
    </row>
    <row r="39" spans="1:15" x14ac:dyDescent="0.3">
      <c r="F39" s="1"/>
    </row>
    <row r="40" spans="1:15" x14ac:dyDescent="0.3">
      <c r="F40" s="1"/>
    </row>
    <row r="41" spans="1:15" x14ac:dyDescent="0.3">
      <c r="F41" s="12"/>
    </row>
    <row r="42" spans="1:15" x14ac:dyDescent="0.3">
      <c r="F42" s="138"/>
    </row>
    <row r="43" spans="1:15" x14ac:dyDescent="0.3">
      <c r="G43" s="140"/>
    </row>
  </sheetData>
  <mergeCells count="7">
    <mergeCell ref="D2:E2"/>
    <mergeCell ref="A2:B5"/>
    <mergeCell ref="A1:B1"/>
    <mergeCell ref="K1:L1"/>
    <mergeCell ref="M1:O1"/>
    <mergeCell ref="F1:H1"/>
    <mergeCell ref="D1:E1"/>
  </mergeCells>
  <conditionalFormatting sqref="H1:H10 H12:H1048576">
    <cfRule type="cellIs" dxfId="1" priority="2" operator="equal">
      <formula>1</formula>
    </cfRule>
  </conditionalFormatting>
  <conditionalFormatting sqref="H11">
    <cfRule type="cellIs" dxfId="0" priority="1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87D2-9951-442C-BDD6-47DAD2CB9E96}">
  <dimension ref="A1:L118"/>
  <sheetViews>
    <sheetView zoomScale="120" zoomScaleNormal="120" workbookViewId="0">
      <selection activeCell="A21" sqref="A21"/>
    </sheetView>
  </sheetViews>
  <sheetFormatPr defaultRowHeight="14.4" x14ac:dyDescent="0.3"/>
  <cols>
    <col min="1" max="1" width="29.6640625" customWidth="1"/>
    <col min="2" max="2" width="7.88671875" style="48" bestFit="1" customWidth="1"/>
    <col min="3" max="3" width="4.6640625" style="63" customWidth="1"/>
    <col min="4" max="4" width="14.33203125" style="58" customWidth="1"/>
    <col min="5" max="5" width="3.33203125" customWidth="1"/>
    <col min="6" max="6" width="38.44140625" bestFit="1" customWidth="1"/>
    <col min="7" max="7" width="5" customWidth="1"/>
    <col min="8" max="8" width="14.88671875" customWidth="1"/>
    <col min="9" max="9" width="3.6640625" customWidth="1"/>
    <col min="10" max="10" width="38" customWidth="1"/>
    <col min="11" max="11" width="6.33203125" customWidth="1"/>
    <col min="12" max="12" width="14" customWidth="1"/>
  </cols>
  <sheetData>
    <row r="1" spans="1:12" x14ac:dyDescent="0.3">
      <c r="A1" s="235" t="s">
        <v>131</v>
      </c>
      <c r="B1" s="236"/>
      <c r="C1" s="236"/>
      <c r="D1" s="237"/>
      <c r="F1" s="233" t="s">
        <v>132</v>
      </c>
      <c r="G1" s="233"/>
      <c r="H1" s="233"/>
      <c r="J1" s="233" t="s">
        <v>133</v>
      </c>
      <c r="K1" s="233"/>
      <c r="L1" s="233"/>
    </row>
    <row r="2" spans="1:12" ht="51.6" customHeight="1" x14ac:dyDescent="0.3">
      <c r="A2" s="296" t="s">
        <v>134</v>
      </c>
      <c r="B2" s="297"/>
      <c r="C2" s="297"/>
      <c r="D2" s="298"/>
      <c r="F2" s="229" t="s">
        <v>135</v>
      </c>
      <c r="G2" s="229"/>
      <c r="H2" s="229"/>
      <c r="J2" s="293" t="s">
        <v>352</v>
      </c>
      <c r="K2" s="294"/>
      <c r="L2" s="295"/>
    </row>
    <row r="3" spans="1:12" ht="24.6" x14ac:dyDescent="0.3">
      <c r="A3" s="104" t="s">
        <v>136</v>
      </c>
      <c r="B3" s="54" t="s">
        <v>137</v>
      </c>
      <c r="C3" s="53" t="s">
        <v>138</v>
      </c>
      <c r="D3" s="53" t="s">
        <v>139</v>
      </c>
      <c r="F3" s="60" t="s">
        <v>136</v>
      </c>
      <c r="G3" s="53" t="s">
        <v>138</v>
      </c>
      <c r="H3" s="53" t="s">
        <v>139</v>
      </c>
      <c r="J3" s="60" t="s">
        <v>136</v>
      </c>
      <c r="K3" s="53" t="s">
        <v>138</v>
      </c>
      <c r="L3" s="53" t="s">
        <v>139</v>
      </c>
    </row>
    <row r="4" spans="1:12" x14ac:dyDescent="0.3">
      <c r="A4" s="50" t="s">
        <v>140</v>
      </c>
      <c r="B4" s="51"/>
      <c r="C4" s="61"/>
      <c r="D4" s="56"/>
      <c r="F4" s="50" t="s">
        <v>140</v>
      </c>
      <c r="G4" s="50"/>
      <c r="H4" s="50"/>
      <c r="J4" s="50" t="s">
        <v>141</v>
      </c>
      <c r="K4" s="50"/>
      <c r="L4" s="50"/>
    </row>
    <row r="5" spans="1:12" x14ac:dyDescent="0.3">
      <c r="A5" s="14" t="s">
        <v>142</v>
      </c>
      <c r="B5" s="49"/>
      <c r="C5" s="62"/>
      <c r="D5" s="14"/>
      <c r="F5" s="14" t="s">
        <v>143</v>
      </c>
      <c r="G5" s="14"/>
      <c r="H5" s="14"/>
      <c r="J5" s="14" t="s">
        <v>144</v>
      </c>
      <c r="K5" s="14"/>
      <c r="L5" s="14"/>
    </row>
    <row r="6" spans="1:12" x14ac:dyDescent="0.3">
      <c r="A6" s="14" t="s">
        <v>145</v>
      </c>
      <c r="B6" s="49"/>
      <c r="C6" s="62"/>
      <c r="D6" s="14"/>
      <c r="F6" s="14" t="s">
        <v>146</v>
      </c>
      <c r="G6" s="14"/>
      <c r="H6" s="14"/>
      <c r="J6" s="14" t="s">
        <v>147</v>
      </c>
      <c r="K6" s="14"/>
      <c r="L6" s="14"/>
    </row>
    <row r="7" spans="1:12" x14ac:dyDescent="0.3">
      <c r="A7" s="14" t="s">
        <v>148</v>
      </c>
      <c r="B7" s="49"/>
      <c r="C7" s="62"/>
      <c r="D7" s="14"/>
      <c r="F7" s="14" t="s">
        <v>149</v>
      </c>
      <c r="G7" s="14"/>
      <c r="H7" s="14"/>
      <c r="J7" s="14" t="s">
        <v>150</v>
      </c>
      <c r="K7" s="14"/>
      <c r="L7" s="14"/>
    </row>
    <row r="8" spans="1:12" x14ac:dyDescent="0.3">
      <c r="A8" s="14" t="s">
        <v>151</v>
      </c>
      <c r="B8" s="49"/>
      <c r="C8" s="62"/>
      <c r="D8" s="14"/>
      <c r="F8" s="14" t="s">
        <v>152</v>
      </c>
      <c r="G8" s="14"/>
      <c r="H8" s="14"/>
      <c r="J8" s="14" t="s">
        <v>153</v>
      </c>
      <c r="K8" s="14"/>
      <c r="L8" s="14"/>
    </row>
    <row r="9" spans="1:12" x14ac:dyDescent="0.3">
      <c r="A9" s="14" t="s">
        <v>154</v>
      </c>
      <c r="B9" s="49"/>
      <c r="C9" s="62"/>
      <c r="D9" s="14"/>
      <c r="F9" s="14" t="s">
        <v>155</v>
      </c>
      <c r="G9" s="14"/>
      <c r="H9" s="14"/>
      <c r="J9" s="14" t="s">
        <v>156</v>
      </c>
      <c r="K9" s="14"/>
      <c r="L9" s="14"/>
    </row>
    <row r="10" spans="1:12" x14ac:dyDescent="0.3">
      <c r="A10" s="14" t="s">
        <v>157</v>
      </c>
      <c r="B10" s="49"/>
      <c r="C10" s="62"/>
      <c r="D10" s="14"/>
      <c r="F10" s="14" t="s">
        <v>158</v>
      </c>
      <c r="G10" s="14"/>
      <c r="H10" s="14"/>
      <c r="J10" s="14" t="s">
        <v>159</v>
      </c>
      <c r="K10" s="14"/>
      <c r="L10" s="14"/>
    </row>
    <row r="11" spans="1:12" x14ac:dyDescent="0.3">
      <c r="A11" s="14" t="s">
        <v>160</v>
      </c>
      <c r="B11" s="49"/>
      <c r="C11" s="62"/>
      <c r="D11" s="14"/>
      <c r="F11" s="14"/>
      <c r="G11" s="14"/>
      <c r="H11" s="14"/>
      <c r="J11" s="14" t="s">
        <v>161</v>
      </c>
      <c r="K11" s="14"/>
      <c r="L11" s="14"/>
    </row>
    <row r="12" spans="1:12" x14ac:dyDescent="0.3">
      <c r="A12" s="14" t="s">
        <v>162</v>
      </c>
      <c r="B12" s="49"/>
      <c r="C12" s="62"/>
      <c r="D12" s="14"/>
      <c r="F12" s="52" t="s">
        <v>163</v>
      </c>
      <c r="G12" s="50"/>
      <c r="H12" s="50"/>
      <c r="J12" s="14" t="s">
        <v>164</v>
      </c>
      <c r="K12" s="14"/>
      <c r="L12" s="14"/>
    </row>
    <row r="13" spans="1:12" x14ac:dyDescent="0.3">
      <c r="A13" s="14" t="s">
        <v>165</v>
      </c>
      <c r="B13" s="49"/>
      <c r="C13" s="62"/>
      <c r="D13" s="135"/>
      <c r="F13" s="14" t="s">
        <v>146</v>
      </c>
      <c r="G13" s="14"/>
      <c r="H13" s="14"/>
      <c r="J13" s="14" t="s">
        <v>166</v>
      </c>
      <c r="K13" s="14"/>
      <c r="L13" s="14"/>
    </row>
    <row r="14" spans="1:12" x14ac:dyDescent="0.3">
      <c r="A14" s="14" t="s">
        <v>167</v>
      </c>
      <c r="B14" s="49"/>
      <c r="C14" s="62"/>
      <c r="D14" s="14"/>
      <c r="F14" s="14" t="s">
        <v>168</v>
      </c>
      <c r="G14" s="14"/>
      <c r="H14" s="14"/>
      <c r="J14" s="14" t="s">
        <v>169</v>
      </c>
      <c r="K14" s="14"/>
      <c r="L14" s="14"/>
    </row>
    <row r="15" spans="1:12" x14ac:dyDescent="0.3">
      <c r="A15" s="14" t="s">
        <v>170</v>
      </c>
      <c r="B15" s="49"/>
      <c r="C15" s="62"/>
      <c r="D15" s="14"/>
      <c r="F15" s="14"/>
      <c r="G15" s="14"/>
      <c r="H15" s="14"/>
      <c r="J15" s="14" t="s">
        <v>171</v>
      </c>
      <c r="K15" s="14"/>
      <c r="L15" s="14"/>
    </row>
    <row r="16" spans="1:12" x14ac:dyDescent="0.3">
      <c r="A16" s="14" t="s">
        <v>322</v>
      </c>
      <c r="B16" s="49"/>
      <c r="C16" s="62"/>
      <c r="D16" s="14"/>
      <c r="F16" s="52" t="s">
        <v>173</v>
      </c>
      <c r="G16" s="56"/>
      <c r="H16" s="56"/>
      <c r="J16" s="14"/>
      <c r="K16" s="14"/>
      <c r="L16" s="14"/>
    </row>
    <row r="17" spans="1:12" x14ac:dyDescent="0.3">
      <c r="A17" s="14" t="s">
        <v>172</v>
      </c>
      <c r="B17" s="49"/>
      <c r="C17" s="62"/>
      <c r="D17" s="14"/>
      <c r="F17" s="14" t="s">
        <v>146</v>
      </c>
      <c r="G17" s="14"/>
      <c r="H17" s="14"/>
      <c r="J17" s="50" t="s">
        <v>175</v>
      </c>
      <c r="K17" s="50"/>
      <c r="L17" s="50"/>
    </row>
    <row r="18" spans="1:12" x14ac:dyDescent="0.3">
      <c r="A18" s="14" t="s">
        <v>174</v>
      </c>
      <c r="B18" s="49"/>
      <c r="C18" s="62"/>
      <c r="D18" s="14"/>
      <c r="F18" s="14" t="s">
        <v>177</v>
      </c>
      <c r="G18" s="14"/>
      <c r="H18" s="14"/>
      <c r="J18" s="14" t="s">
        <v>171</v>
      </c>
      <c r="K18" s="14"/>
      <c r="L18" s="14"/>
    </row>
    <row r="19" spans="1:12" x14ac:dyDescent="0.3">
      <c r="A19" s="14" t="s">
        <v>176</v>
      </c>
      <c r="B19" s="49"/>
      <c r="C19" s="62"/>
      <c r="D19" s="14"/>
      <c r="F19" s="3"/>
      <c r="G19" s="3"/>
      <c r="H19" s="3"/>
      <c r="J19" s="14" t="s">
        <v>180</v>
      </c>
      <c r="K19" s="14"/>
      <c r="L19" s="14"/>
    </row>
    <row r="20" spans="1:12" x14ac:dyDescent="0.3">
      <c r="A20" s="14" t="s">
        <v>178</v>
      </c>
      <c r="B20" s="49" t="s">
        <v>179</v>
      </c>
      <c r="C20" s="62"/>
      <c r="D20" s="14"/>
      <c r="F20" s="50" t="s">
        <v>353</v>
      </c>
      <c r="G20" s="50"/>
      <c r="H20" s="50"/>
      <c r="J20" s="14" t="s">
        <v>182</v>
      </c>
      <c r="K20" s="14"/>
      <c r="L20" s="14"/>
    </row>
    <row r="21" spans="1:12" x14ac:dyDescent="0.3">
      <c r="A21" s="14" t="s">
        <v>181</v>
      </c>
      <c r="B21" s="49"/>
      <c r="C21" s="62"/>
      <c r="D21" s="14"/>
      <c r="F21" s="64" t="s">
        <v>184</v>
      </c>
      <c r="G21" s="14"/>
      <c r="H21" s="14"/>
      <c r="J21" s="14" t="s">
        <v>185</v>
      </c>
      <c r="K21" s="14"/>
      <c r="L21" s="14"/>
    </row>
    <row r="22" spans="1:12" x14ac:dyDescent="0.3">
      <c r="A22" s="14" t="s">
        <v>183</v>
      </c>
      <c r="B22" s="49" t="s">
        <v>179</v>
      </c>
      <c r="C22" s="62"/>
      <c r="D22" s="14"/>
      <c r="F22" s="14"/>
      <c r="G22" s="14"/>
      <c r="H22" s="14"/>
      <c r="J22" s="14" t="s">
        <v>187</v>
      </c>
      <c r="K22" s="14"/>
      <c r="L22" s="14"/>
    </row>
    <row r="23" spans="1:12" x14ac:dyDescent="0.3">
      <c r="A23" s="14" t="s">
        <v>186</v>
      </c>
      <c r="B23" s="49" t="s">
        <v>179</v>
      </c>
      <c r="C23" s="62"/>
      <c r="D23" s="14"/>
      <c r="F23" s="50" t="s">
        <v>188</v>
      </c>
      <c r="G23" s="50"/>
      <c r="H23" s="50"/>
      <c r="J23" s="14" t="s">
        <v>189</v>
      </c>
      <c r="K23" s="14"/>
      <c r="L23" s="14"/>
    </row>
    <row r="24" spans="1:12" x14ac:dyDescent="0.3">
      <c r="A24" s="52" t="s">
        <v>163</v>
      </c>
      <c r="B24" s="51"/>
      <c r="C24" s="61"/>
      <c r="D24" s="56"/>
      <c r="F24" s="14" t="s">
        <v>146</v>
      </c>
      <c r="G24" s="14"/>
      <c r="H24" s="14"/>
      <c r="J24" s="14" t="s">
        <v>191</v>
      </c>
      <c r="K24" s="14"/>
      <c r="L24" s="14"/>
    </row>
    <row r="25" spans="1:12" x14ac:dyDescent="0.3">
      <c r="A25" s="14" t="s">
        <v>190</v>
      </c>
      <c r="B25" s="49"/>
      <c r="C25" s="62"/>
      <c r="D25" s="14"/>
      <c r="F25" s="14" t="s">
        <v>193</v>
      </c>
      <c r="G25" s="14"/>
      <c r="H25" s="14"/>
      <c r="J25" s="14" t="s">
        <v>362</v>
      </c>
      <c r="K25" s="14"/>
      <c r="L25" s="14"/>
    </row>
    <row r="26" spans="1:12" x14ac:dyDescent="0.3">
      <c r="A26" s="57" t="s">
        <v>192</v>
      </c>
      <c r="B26" s="49"/>
      <c r="C26" s="62"/>
      <c r="D26" s="14"/>
      <c r="F26" s="14" t="s">
        <v>195</v>
      </c>
      <c r="G26" s="14"/>
      <c r="H26" s="14"/>
      <c r="J26" s="14" t="s">
        <v>196</v>
      </c>
      <c r="K26" s="14"/>
      <c r="L26" s="14"/>
    </row>
    <row r="27" spans="1:12" x14ac:dyDescent="0.3">
      <c r="A27" s="14" t="s">
        <v>194</v>
      </c>
      <c r="B27" s="49"/>
      <c r="C27" s="62"/>
      <c r="D27" s="14"/>
      <c r="F27" s="14"/>
      <c r="G27" s="14"/>
      <c r="H27" s="14"/>
      <c r="J27" s="14" t="s">
        <v>198</v>
      </c>
      <c r="K27" s="14"/>
      <c r="L27" s="14"/>
    </row>
    <row r="28" spans="1:12" x14ac:dyDescent="0.3">
      <c r="A28" s="14" t="s">
        <v>197</v>
      </c>
      <c r="B28" s="49" t="s">
        <v>179</v>
      </c>
      <c r="C28" s="62"/>
      <c r="D28" s="14"/>
      <c r="F28" s="50" t="s">
        <v>108</v>
      </c>
      <c r="G28" s="50"/>
      <c r="H28" s="50"/>
      <c r="J28" s="14" t="s">
        <v>200</v>
      </c>
      <c r="K28" s="14"/>
      <c r="L28" s="14"/>
    </row>
    <row r="29" spans="1:12" x14ac:dyDescent="0.3">
      <c r="A29" s="14" t="s">
        <v>199</v>
      </c>
      <c r="B29" s="49"/>
      <c r="C29" s="62"/>
      <c r="D29" s="14"/>
      <c r="F29" s="14" t="s">
        <v>146</v>
      </c>
      <c r="G29" s="14"/>
      <c r="H29" s="14"/>
      <c r="J29" s="14" t="s">
        <v>202</v>
      </c>
      <c r="K29" s="14"/>
      <c r="L29" s="14"/>
    </row>
    <row r="30" spans="1:12" x14ac:dyDescent="0.3">
      <c r="A30" s="14" t="s">
        <v>201</v>
      </c>
      <c r="B30" s="49"/>
      <c r="C30" s="62"/>
      <c r="D30" s="14"/>
      <c r="F30" s="14" t="s">
        <v>177</v>
      </c>
      <c r="G30" s="14"/>
      <c r="H30" s="14"/>
      <c r="J30" s="55"/>
      <c r="K30" s="55"/>
      <c r="L30" s="55"/>
    </row>
    <row r="31" spans="1:12" x14ac:dyDescent="0.3">
      <c r="A31" s="14" t="s">
        <v>203</v>
      </c>
      <c r="B31" s="49"/>
      <c r="C31" s="62"/>
      <c r="D31" s="14"/>
      <c r="F31" s="14"/>
      <c r="G31" s="14"/>
      <c r="H31" s="14"/>
      <c r="J31" s="50" t="s">
        <v>205</v>
      </c>
      <c r="K31" s="50"/>
      <c r="L31" s="50"/>
    </row>
    <row r="32" spans="1:12" x14ac:dyDescent="0.3">
      <c r="A32" s="14" t="s">
        <v>204</v>
      </c>
      <c r="B32" s="49"/>
      <c r="C32" s="62"/>
      <c r="D32" s="14"/>
      <c r="F32" s="50" t="s">
        <v>206</v>
      </c>
      <c r="G32" s="50"/>
      <c r="H32" s="50"/>
      <c r="J32" s="14" t="s">
        <v>207</v>
      </c>
      <c r="K32" s="14"/>
      <c r="L32" s="14"/>
    </row>
    <row r="33" spans="1:12" x14ac:dyDescent="0.3">
      <c r="A33" s="14" t="s">
        <v>181</v>
      </c>
      <c r="B33" s="49" t="s">
        <v>179</v>
      </c>
      <c r="C33" s="62"/>
      <c r="D33" s="14"/>
      <c r="F33" s="14" t="s">
        <v>146</v>
      </c>
      <c r="G33" s="14"/>
      <c r="H33" s="14"/>
      <c r="J33" s="14"/>
      <c r="K33" s="14"/>
      <c r="L33" s="14"/>
    </row>
    <row r="34" spans="1:12" x14ac:dyDescent="0.3">
      <c r="A34" s="14" t="s">
        <v>208</v>
      </c>
      <c r="B34" s="49"/>
      <c r="C34" s="62"/>
      <c r="D34" s="14"/>
      <c r="F34" s="14"/>
      <c r="G34" s="14"/>
      <c r="H34" s="14"/>
      <c r="J34" s="50" t="s">
        <v>210</v>
      </c>
      <c r="K34" s="50"/>
      <c r="L34" s="50"/>
    </row>
    <row r="35" spans="1:12" x14ac:dyDescent="0.3">
      <c r="A35" s="14" t="s">
        <v>209</v>
      </c>
      <c r="B35" s="49"/>
      <c r="C35" s="62"/>
      <c r="D35" s="14"/>
      <c r="F35" s="50" t="s">
        <v>211</v>
      </c>
      <c r="G35" s="56"/>
      <c r="H35" s="56"/>
      <c r="J35" s="14" t="s">
        <v>212</v>
      </c>
      <c r="K35" s="14"/>
      <c r="L35" s="14"/>
    </row>
    <row r="36" spans="1:12" x14ac:dyDescent="0.3">
      <c r="A36" s="14" t="s">
        <v>361</v>
      </c>
      <c r="B36" s="49"/>
      <c r="C36" s="62"/>
      <c r="D36" s="14"/>
      <c r="F36" s="14" t="s">
        <v>146</v>
      </c>
      <c r="G36" s="14"/>
      <c r="H36" s="14"/>
      <c r="J36" s="14" t="s">
        <v>213</v>
      </c>
      <c r="K36" s="14"/>
      <c r="L36" s="14"/>
    </row>
    <row r="37" spans="1:12" x14ac:dyDescent="0.3">
      <c r="A37" s="14" t="s">
        <v>170</v>
      </c>
      <c r="B37" s="49"/>
      <c r="C37" s="62"/>
      <c r="D37" s="14"/>
      <c r="F37" s="14"/>
      <c r="G37" s="14"/>
      <c r="H37" s="14"/>
      <c r="J37" s="14"/>
      <c r="K37" s="14"/>
      <c r="L37" s="14"/>
    </row>
    <row r="38" spans="1:12" x14ac:dyDescent="0.3">
      <c r="A38" s="14" t="s">
        <v>214</v>
      </c>
      <c r="B38" s="49"/>
      <c r="C38" s="62"/>
      <c r="D38" s="14"/>
      <c r="F38" s="50" t="s">
        <v>216</v>
      </c>
      <c r="G38" s="56"/>
      <c r="H38" s="56"/>
      <c r="J38" s="50" t="s">
        <v>353</v>
      </c>
      <c r="K38" s="50"/>
      <c r="L38" s="50"/>
    </row>
    <row r="39" spans="1:12" x14ac:dyDescent="0.3">
      <c r="A39" s="14" t="s">
        <v>215</v>
      </c>
      <c r="B39" s="49"/>
      <c r="C39" s="62"/>
      <c r="D39" s="14"/>
      <c r="F39" s="14" t="s">
        <v>146</v>
      </c>
      <c r="G39" s="14"/>
      <c r="H39" s="14"/>
      <c r="J39" s="14" t="s">
        <v>363</v>
      </c>
      <c r="K39" s="14"/>
      <c r="L39" s="14"/>
    </row>
    <row r="40" spans="1:12" x14ac:dyDescent="0.3">
      <c r="A40" s="14" t="s">
        <v>181</v>
      </c>
      <c r="B40" s="49"/>
      <c r="C40" s="62"/>
      <c r="D40" s="14"/>
      <c r="F40" s="14" t="s">
        <v>177</v>
      </c>
      <c r="G40" s="14"/>
      <c r="H40" s="14"/>
      <c r="J40" s="14" t="s">
        <v>171</v>
      </c>
      <c r="K40" s="14"/>
      <c r="L40" s="14"/>
    </row>
    <row r="41" spans="1:12" x14ac:dyDescent="0.3">
      <c r="A41" s="52" t="s">
        <v>173</v>
      </c>
      <c r="B41" s="51"/>
      <c r="C41" s="61"/>
      <c r="D41" s="56"/>
      <c r="F41" s="14"/>
      <c r="G41" s="14"/>
      <c r="H41" s="14"/>
      <c r="J41" s="14" t="s">
        <v>219</v>
      </c>
      <c r="K41" s="14"/>
      <c r="L41" s="14"/>
    </row>
    <row r="42" spans="1:12" x14ac:dyDescent="0.3">
      <c r="A42" s="14" t="s">
        <v>218</v>
      </c>
      <c r="B42" s="49"/>
      <c r="C42" s="62"/>
      <c r="D42" s="14"/>
      <c r="F42" s="50" t="s">
        <v>221</v>
      </c>
      <c r="G42" s="56"/>
      <c r="H42" s="56"/>
      <c r="J42" s="14" t="s">
        <v>200</v>
      </c>
      <c r="K42" s="14"/>
      <c r="L42" s="14"/>
    </row>
    <row r="43" spans="1:12" x14ac:dyDescent="0.3">
      <c r="A43" s="14" t="s">
        <v>220</v>
      </c>
      <c r="B43" s="49"/>
      <c r="C43" s="62"/>
      <c r="D43" s="14"/>
      <c r="F43" s="14" t="s">
        <v>146</v>
      </c>
      <c r="G43" s="14"/>
      <c r="H43" s="14"/>
      <c r="J43" s="14" t="s">
        <v>202</v>
      </c>
      <c r="K43" s="14"/>
      <c r="L43" s="14"/>
    </row>
    <row r="44" spans="1:12" x14ac:dyDescent="0.3">
      <c r="A44" s="14" t="s">
        <v>323</v>
      </c>
      <c r="B44" s="49"/>
      <c r="C44" s="62"/>
      <c r="D44" s="14"/>
      <c r="F44" s="14" t="s">
        <v>177</v>
      </c>
      <c r="G44" s="14"/>
      <c r="H44" s="14"/>
      <c r="J44" s="14"/>
      <c r="K44" s="14"/>
      <c r="L44" s="14"/>
    </row>
    <row r="45" spans="1:12" x14ac:dyDescent="0.3">
      <c r="A45" s="14" t="s">
        <v>222</v>
      </c>
      <c r="B45" s="49"/>
      <c r="C45" s="62"/>
      <c r="D45" s="14"/>
      <c r="F45" s="14" t="s">
        <v>224</v>
      </c>
      <c r="G45" s="14"/>
      <c r="H45" s="14"/>
      <c r="J45" s="50" t="s">
        <v>225</v>
      </c>
      <c r="K45" s="50"/>
      <c r="L45" s="50"/>
    </row>
    <row r="46" spans="1:12" x14ac:dyDescent="0.3">
      <c r="A46" s="14" t="s">
        <v>223</v>
      </c>
      <c r="B46" s="49"/>
      <c r="C46" s="62"/>
      <c r="D46" s="14"/>
      <c r="F46" s="14"/>
      <c r="G46" s="14"/>
      <c r="H46" s="14"/>
      <c r="J46" s="14" t="s">
        <v>227</v>
      </c>
      <c r="K46" s="14"/>
      <c r="L46" s="14"/>
    </row>
    <row r="47" spans="1:12" x14ac:dyDescent="0.3">
      <c r="A47" s="14" t="s">
        <v>322</v>
      </c>
      <c r="B47" s="49"/>
      <c r="C47" s="62"/>
      <c r="D47" s="14"/>
      <c r="F47" s="50" t="s">
        <v>228</v>
      </c>
      <c r="G47" s="56"/>
      <c r="H47" s="56"/>
      <c r="J47" s="14" t="s">
        <v>229</v>
      </c>
      <c r="K47" s="14"/>
      <c r="L47" s="14"/>
    </row>
    <row r="48" spans="1:12" x14ac:dyDescent="0.3">
      <c r="A48" s="14" t="s">
        <v>226</v>
      </c>
      <c r="B48" s="49"/>
      <c r="C48" s="62"/>
      <c r="D48" s="14"/>
      <c r="F48" s="14" t="s">
        <v>146</v>
      </c>
      <c r="G48" s="14"/>
      <c r="H48" s="14"/>
      <c r="J48" s="14" t="s">
        <v>171</v>
      </c>
      <c r="K48" s="14"/>
      <c r="L48" s="14"/>
    </row>
    <row r="49" spans="1:12" x14ac:dyDescent="0.3">
      <c r="A49" s="50" t="s">
        <v>353</v>
      </c>
      <c r="B49" s="51"/>
      <c r="C49" s="61"/>
      <c r="D49" s="56"/>
      <c r="F49" s="14" t="s">
        <v>177</v>
      </c>
      <c r="G49" s="14"/>
      <c r="H49" s="14"/>
      <c r="J49" s="14" t="s">
        <v>180</v>
      </c>
      <c r="K49" s="14"/>
      <c r="L49" s="14"/>
    </row>
    <row r="50" spans="1:12" x14ac:dyDescent="0.3">
      <c r="A50" s="14" t="s">
        <v>230</v>
      </c>
      <c r="B50" s="49"/>
      <c r="C50" s="62"/>
      <c r="D50" s="14"/>
      <c r="J50" s="14" t="s">
        <v>233</v>
      </c>
      <c r="K50" s="14"/>
      <c r="L50" s="14"/>
    </row>
    <row r="51" spans="1:12" x14ac:dyDescent="0.3">
      <c r="A51" s="14" t="s">
        <v>231</v>
      </c>
      <c r="B51" s="49"/>
      <c r="C51" s="62"/>
      <c r="D51" s="14"/>
      <c r="J51" s="14" t="s">
        <v>200</v>
      </c>
      <c r="K51" s="14"/>
      <c r="L51" s="14"/>
    </row>
    <row r="52" spans="1:12" x14ac:dyDescent="0.3">
      <c r="A52" s="14" t="s">
        <v>232</v>
      </c>
      <c r="B52" s="49"/>
      <c r="C52" s="62"/>
      <c r="D52" s="14"/>
      <c r="J52" s="14" t="s">
        <v>202</v>
      </c>
      <c r="K52" s="14"/>
      <c r="L52" s="14"/>
    </row>
    <row r="53" spans="1:12" x14ac:dyDescent="0.3">
      <c r="A53" s="14" t="s">
        <v>160</v>
      </c>
      <c r="B53" s="49"/>
      <c r="C53" s="62"/>
      <c r="D53" s="14"/>
      <c r="J53" s="14"/>
      <c r="K53" s="14"/>
      <c r="L53" s="14"/>
    </row>
    <row r="54" spans="1:12" x14ac:dyDescent="0.3">
      <c r="A54" s="14" t="s">
        <v>209</v>
      </c>
      <c r="B54" s="49"/>
      <c r="C54" s="62"/>
      <c r="D54" s="14"/>
      <c r="J54" s="50" t="s">
        <v>234</v>
      </c>
      <c r="K54" s="50"/>
      <c r="L54" s="50"/>
    </row>
    <row r="55" spans="1:12" x14ac:dyDescent="0.3">
      <c r="A55" s="14" t="s">
        <v>181</v>
      </c>
      <c r="B55" s="49"/>
      <c r="C55" s="62"/>
      <c r="D55" s="14"/>
      <c r="J55" s="14" t="s">
        <v>227</v>
      </c>
      <c r="K55" s="14"/>
      <c r="L55" s="14"/>
    </row>
    <row r="56" spans="1:12" x14ac:dyDescent="0.3">
      <c r="A56" s="50" t="s">
        <v>188</v>
      </c>
      <c r="B56" s="51"/>
      <c r="C56" s="61"/>
      <c r="D56" s="56"/>
      <c r="J56" s="14" t="s">
        <v>229</v>
      </c>
      <c r="K56" s="14"/>
      <c r="L56" s="14"/>
    </row>
    <row r="57" spans="1:12" x14ac:dyDescent="0.3">
      <c r="A57" s="14" t="s">
        <v>160</v>
      </c>
      <c r="B57" s="49"/>
      <c r="C57" s="62"/>
      <c r="D57" s="14"/>
      <c r="J57" s="14" t="s">
        <v>171</v>
      </c>
      <c r="K57" s="14"/>
      <c r="L57" s="14"/>
    </row>
    <row r="58" spans="1:12" x14ac:dyDescent="0.3">
      <c r="A58" s="14" t="s">
        <v>235</v>
      </c>
      <c r="B58" s="49"/>
      <c r="C58" s="62"/>
      <c r="D58" s="14"/>
      <c r="J58" s="14" t="s">
        <v>180</v>
      </c>
      <c r="K58" s="14"/>
      <c r="L58" s="14"/>
    </row>
    <row r="59" spans="1:12" x14ac:dyDescent="0.3">
      <c r="A59" s="14" t="s">
        <v>208</v>
      </c>
      <c r="B59" s="49"/>
      <c r="C59" s="62"/>
      <c r="D59" s="14"/>
      <c r="J59" s="14" t="s">
        <v>233</v>
      </c>
      <c r="K59" s="14"/>
      <c r="L59" s="14"/>
    </row>
    <row r="60" spans="1:12" x14ac:dyDescent="0.3">
      <c r="A60" s="14" t="s">
        <v>236</v>
      </c>
      <c r="B60" s="49" t="s">
        <v>179</v>
      </c>
      <c r="C60" s="62"/>
      <c r="D60" s="14"/>
      <c r="J60" s="14"/>
      <c r="K60" s="14"/>
      <c r="L60" s="14"/>
    </row>
    <row r="61" spans="1:12" x14ac:dyDescent="0.3">
      <c r="A61" s="50" t="s">
        <v>108</v>
      </c>
      <c r="B61" s="51"/>
      <c r="C61" s="61"/>
      <c r="D61" s="56"/>
      <c r="J61" s="50" t="s">
        <v>239</v>
      </c>
      <c r="K61" s="50"/>
      <c r="L61" s="50"/>
    </row>
    <row r="62" spans="1:12" x14ac:dyDescent="0.3">
      <c r="A62" s="14" t="s">
        <v>237</v>
      </c>
      <c r="B62" s="49"/>
      <c r="C62" s="62"/>
      <c r="D62" s="14"/>
      <c r="J62" s="14" t="s">
        <v>171</v>
      </c>
      <c r="K62" s="14"/>
      <c r="L62" s="14"/>
    </row>
    <row r="63" spans="1:12" x14ac:dyDescent="0.3">
      <c r="A63" s="14" t="s">
        <v>238</v>
      </c>
      <c r="B63" s="49"/>
      <c r="C63" s="62"/>
      <c r="D63" s="14"/>
      <c r="J63" s="14" t="s">
        <v>180</v>
      </c>
      <c r="K63" s="14"/>
      <c r="L63" s="14"/>
    </row>
    <row r="64" spans="1:12" x14ac:dyDescent="0.3">
      <c r="A64" s="14" t="s">
        <v>240</v>
      </c>
      <c r="B64" s="49"/>
      <c r="C64" s="62"/>
      <c r="D64" s="14"/>
      <c r="J64" s="14" t="s">
        <v>242</v>
      </c>
      <c r="K64" s="14"/>
      <c r="L64" s="14"/>
    </row>
    <row r="65" spans="1:12" x14ac:dyDescent="0.3">
      <c r="A65" s="14" t="s">
        <v>148</v>
      </c>
      <c r="B65" s="49"/>
      <c r="C65" s="62"/>
      <c r="D65" s="14"/>
      <c r="J65" s="14" t="s">
        <v>180</v>
      </c>
      <c r="K65" s="14"/>
      <c r="L65" s="14"/>
    </row>
    <row r="66" spans="1:12" x14ac:dyDescent="0.3">
      <c r="A66" s="14" t="s">
        <v>241</v>
      </c>
      <c r="B66" s="49"/>
      <c r="C66" s="62"/>
      <c r="D66" s="14"/>
      <c r="J66" s="14" t="s">
        <v>217</v>
      </c>
      <c r="K66" s="14"/>
      <c r="L66" s="14"/>
    </row>
    <row r="67" spans="1:12" x14ac:dyDescent="0.3">
      <c r="A67" s="14" t="s">
        <v>243</v>
      </c>
      <c r="B67" s="49"/>
      <c r="C67" s="62"/>
      <c r="D67" s="14"/>
      <c r="J67" s="14" t="s">
        <v>227</v>
      </c>
      <c r="K67" s="14"/>
      <c r="L67" s="14"/>
    </row>
    <row r="68" spans="1:12" x14ac:dyDescent="0.3">
      <c r="A68" s="14" t="s">
        <v>244</v>
      </c>
      <c r="B68" s="49"/>
      <c r="C68" s="62"/>
      <c r="D68" s="14"/>
      <c r="J68" s="14" t="s">
        <v>229</v>
      </c>
      <c r="K68" s="14"/>
      <c r="L68" s="14"/>
    </row>
    <row r="69" spans="1:12" x14ac:dyDescent="0.3">
      <c r="A69" s="14" t="s">
        <v>245</v>
      </c>
      <c r="B69" s="49"/>
      <c r="C69" s="62"/>
      <c r="D69" s="14"/>
      <c r="J69" s="14" t="s">
        <v>200</v>
      </c>
      <c r="K69" s="14"/>
      <c r="L69" s="14"/>
    </row>
    <row r="70" spans="1:12" x14ac:dyDescent="0.3">
      <c r="A70" s="14" t="s">
        <v>246</v>
      </c>
      <c r="B70" s="49" t="s">
        <v>179</v>
      </c>
      <c r="C70" s="62"/>
      <c r="D70" s="14"/>
      <c r="J70" s="14" t="s">
        <v>202</v>
      </c>
      <c r="K70" s="14"/>
      <c r="L70" s="14"/>
    </row>
    <row r="71" spans="1:12" x14ac:dyDescent="0.3">
      <c r="A71" s="50" t="s">
        <v>206</v>
      </c>
      <c r="B71" s="51"/>
      <c r="C71" s="61"/>
      <c r="D71" s="56"/>
      <c r="J71" s="14"/>
      <c r="K71" s="14"/>
      <c r="L71" s="14"/>
    </row>
    <row r="72" spans="1:12" x14ac:dyDescent="0.3">
      <c r="A72" s="14" t="s">
        <v>148</v>
      </c>
      <c r="B72" s="49"/>
      <c r="C72" s="62"/>
      <c r="D72" s="14"/>
      <c r="J72" s="50" t="s">
        <v>249</v>
      </c>
      <c r="K72" s="50"/>
      <c r="L72" s="50"/>
    </row>
    <row r="73" spans="1:12" x14ac:dyDescent="0.3">
      <c r="A73" s="14" t="s">
        <v>247</v>
      </c>
      <c r="B73" s="49"/>
      <c r="C73" s="62"/>
      <c r="D73" s="14"/>
      <c r="J73" s="14" t="s">
        <v>251</v>
      </c>
      <c r="K73" s="14"/>
      <c r="L73" s="14"/>
    </row>
    <row r="74" spans="1:12" x14ac:dyDescent="0.3">
      <c r="A74" s="14" t="s">
        <v>248</v>
      </c>
      <c r="B74" s="49"/>
      <c r="C74" s="62"/>
      <c r="D74" s="14"/>
      <c r="J74" s="14" t="s">
        <v>253</v>
      </c>
      <c r="K74" s="14"/>
      <c r="L74" s="14"/>
    </row>
    <row r="75" spans="1:12" x14ac:dyDescent="0.3">
      <c r="A75" s="14" t="s">
        <v>250</v>
      </c>
      <c r="B75" s="49"/>
      <c r="C75" s="62"/>
      <c r="D75" s="14"/>
      <c r="J75" s="14" t="s">
        <v>255</v>
      </c>
      <c r="K75" s="14"/>
      <c r="L75" s="14"/>
    </row>
    <row r="76" spans="1:12" x14ac:dyDescent="0.3">
      <c r="A76" s="14" t="s">
        <v>252</v>
      </c>
      <c r="B76" s="49"/>
      <c r="C76" s="62"/>
      <c r="D76" s="14"/>
      <c r="J76" s="14" t="s">
        <v>171</v>
      </c>
      <c r="K76" s="14"/>
      <c r="L76" s="14"/>
    </row>
    <row r="77" spans="1:12" x14ac:dyDescent="0.3">
      <c r="A77" s="14" t="s">
        <v>254</v>
      </c>
      <c r="B77" s="49"/>
      <c r="C77" s="62"/>
      <c r="D77" s="14"/>
      <c r="J77" s="14" t="s">
        <v>180</v>
      </c>
      <c r="K77" s="14"/>
      <c r="L77" s="14"/>
    </row>
    <row r="78" spans="1:12" x14ac:dyDescent="0.3">
      <c r="A78" s="14" t="s">
        <v>160</v>
      </c>
      <c r="B78" s="49"/>
      <c r="C78" s="62"/>
      <c r="D78" s="14"/>
      <c r="J78" s="14"/>
      <c r="K78" s="14"/>
      <c r="L78" s="14"/>
    </row>
    <row r="79" spans="1:12" x14ac:dyDescent="0.3">
      <c r="A79" s="14" t="s">
        <v>230</v>
      </c>
      <c r="B79" s="49"/>
      <c r="C79" s="62"/>
      <c r="D79" s="14"/>
      <c r="J79" s="50" t="s">
        <v>256</v>
      </c>
      <c r="K79" s="50"/>
      <c r="L79" s="50"/>
    </row>
    <row r="80" spans="1:12" x14ac:dyDescent="0.3">
      <c r="A80" s="14" t="s">
        <v>231</v>
      </c>
      <c r="B80" s="49"/>
      <c r="C80" s="62"/>
      <c r="D80" s="14"/>
      <c r="J80" s="14" t="s">
        <v>258</v>
      </c>
      <c r="K80" s="14"/>
      <c r="L80" s="14"/>
    </row>
    <row r="81" spans="1:12" x14ac:dyDescent="0.3">
      <c r="A81" s="14" t="s">
        <v>232</v>
      </c>
      <c r="B81" s="49"/>
      <c r="C81" s="62"/>
      <c r="D81" s="14"/>
      <c r="J81" s="14" t="s">
        <v>255</v>
      </c>
      <c r="K81" s="14"/>
      <c r="L81" s="14"/>
    </row>
    <row r="82" spans="1:12" x14ac:dyDescent="0.3">
      <c r="A82" s="14" t="s">
        <v>257</v>
      </c>
      <c r="B82" s="49"/>
      <c r="C82" s="62"/>
      <c r="D82" s="14"/>
      <c r="J82" s="14" t="s">
        <v>171</v>
      </c>
      <c r="K82" s="14"/>
      <c r="L82" s="14"/>
    </row>
    <row r="83" spans="1:12" x14ac:dyDescent="0.3">
      <c r="A83" s="14" t="s">
        <v>259</v>
      </c>
      <c r="B83" s="49"/>
      <c r="C83" s="62"/>
      <c r="D83" s="14"/>
      <c r="J83" s="14" t="s">
        <v>180</v>
      </c>
      <c r="K83" s="14"/>
      <c r="L83" s="14"/>
    </row>
    <row r="84" spans="1:12" x14ac:dyDescent="0.3">
      <c r="A84" s="14" t="s">
        <v>260</v>
      </c>
      <c r="B84" s="49"/>
      <c r="C84" s="62"/>
      <c r="D84" s="14"/>
      <c r="J84" s="14" t="s">
        <v>262</v>
      </c>
      <c r="K84" s="14"/>
      <c r="L84" s="14"/>
    </row>
    <row r="85" spans="1:12" x14ac:dyDescent="0.3">
      <c r="A85" s="14" t="s">
        <v>261</v>
      </c>
      <c r="B85" s="49"/>
      <c r="C85" s="62"/>
      <c r="D85" s="14"/>
      <c r="J85" s="14"/>
      <c r="K85" s="14"/>
      <c r="L85" s="14"/>
    </row>
    <row r="86" spans="1:12" x14ac:dyDescent="0.3">
      <c r="A86" s="14" t="s">
        <v>235</v>
      </c>
      <c r="B86" s="49"/>
      <c r="C86" s="62"/>
      <c r="D86" s="14"/>
      <c r="J86" s="50" t="s">
        <v>263</v>
      </c>
      <c r="K86" s="50"/>
      <c r="L86" s="50"/>
    </row>
    <row r="87" spans="1:12" x14ac:dyDescent="0.3">
      <c r="A87" s="14" t="s">
        <v>209</v>
      </c>
      <c r="B87" s="49"/>
      <c r="C87" s="62"/>
      <c r="D87" s="14"/>
      <c r="J87" s="14" t="s">
        <v>264</v>
      </c>
      <c r="K87" s="14"/>
      <c r="L87" s="14"/>
    </row>
    <row r="88" spans="1:12" x14ac:dyDescent="0.3">
      <c r="A88" s="14" t="s">
        <v>236</v>
      </c>
      <c r="B88" s="49" t="s">
        <v>179</v>
      </c>
      <c r="C88" s="62"/>
      <c r="D88" s="14"/>
      <c r="J88" s="14" t="s">
        <v>266</v>
      </c>
      <c r="K88" s="14"/>
      <c r="L88" s="14"/>
    </row>
    <row r="89" spans="1:12" x14ac:dyDescent="0.3">
      <c r="A89" s="50" t="s">
        <v>265</v>
      </c>
      <c r="B89" s="51"/>
      <c r="C89" s="61"/>
      <c r="D89" s="56"/>
      <c r="J89" s="14" t="s">
        <v>262</v>
      </c>
      <c r="K89" s="14"/>
      <c r="L89" s="14"/>
    </row>
    <row r="90" spans="1:12" x14ac:dyDescent="0.3">
      <c r="A90" s="14" t="s">
        <v>148</v>
      </c>
      <c r="B90" s="49"/>
      <c r="C90" s="62"/>
      <c r="D90" s="14"/>
      <c r="J90" s="14"/>
      <c r="K90" s="14"/>
      <c r="L90" s="14"/>
    </row>
    <row r="91" spans="1:12" x14ac:dyDescent="0.3">
      <c r="A91" s="14" t="s">
        <v>267</v>
      </c>
      <c r="B91" s="49"/>
      <c r="C91" s="62"/>
      <c r="D91" s="14"/>
      <c r="J91" s="50" t="s">
        <v>269</v>
      </c>
      <c r="K91" s="50"/>
      <c r="L91" s="50"/>
    </row>
    <row r="92" spans="1:12" x14ac:dyDescent="0.3">
      <c r="A92" s="14" t="s">
        <v>268</v>
      </c>
      <c r="B92" s="49"/>
      <c r="C92" s="62"/>
      <c r="D92" s="14"/>
      <c r="J92" s="14" t="s">
        <v>271</v>
      </c>
      <c r="K92" s="14"/>
      <c r="L92" s="14"/>
    </row>
    <row r="93" spans="1:12" x14ac:dyDescent="0.3">
      <c r="A93" s="14" t="s">
        <v>270</v>
      </c>
      <c r="B93" s="49"/>
      <c r="C93" s="62"/>
      <c r="D93" s="14"/>
      <c r="J93" s="14" t="s">
        <v>273</v>
      </c>
      <c r="K93" s="14"/>
      <c r="L93" s="14"/>
    </row>
    <row r="94" spans="1:12" x14ac:dyDescent="0.3">
      <c r="A94" s="14" t="s">
        <v>272</v>
      </c>
      <c r="B94" s="49"/>
      <c r="C94" s="62"/>
      <c r="D94" s="14"/>
      <c r="J94" s="14" t="s">
        <v>262</v>
      </c>
      <c r="K94" s="14"/>
      <c r="L94" s="14"/>
    </row>
    <row r="95" spans="1:12" ht="14.4" customHeight="1" x14ac:dyDescent="0.3">
      <c r="A95" s="14" t="s">
        <v>235</v>
      </c>
      <c r="B95" s="49"/>
      <c r="C95" s="62"/>
      <c r="D95" s="14"/>
      <c r="J95" s="14"/>
      <c r="K95" s="14"/>
      <c r="L95" s="14"/>
    </row>
    <row r="96" spans="1:12" ht="14.4" customHeight="1" x14ac:dyDescent="0.3">
      <c r="A96" s="14" t="s">
        <v>245</v>
      </c>
      <c r="B96" s="49"/>
      <c r="C96" s="62"/>
      <c r="D96" s="14"/>
    </row>
    <row r="97" spans="1:4" x14ac:dyDescent="0.3">
      <c r="A97" s="50" t="s">
        <v>216</v>
      </c>
      <c r="B97" s="51"/>
      <c r="C97" s="61"/>
      <c r="D97" s="56"/>
    </row>
    <row r="98" spans="1:4" x14ac:dyDescent="0.3">
      <c r="A98" s="14" t="s">
        <v>148</v>
      </c>
      <c r="B98" s="49"/>
      <c r="C98" s="62"/>
      <c r="D98" s="14"/>
    </row>
    <row r="99" spans="1:4" ht="14.4" customHeight="1" x14ac:dyDescent="0.3">
      <c r="A99" s="14" t="s">
        <v>154</v>
      </c>
      <c r="B99" s="49" t="s">
        <v>179</v>
      </c>
      <c r="C99" s="62"/>
      <c r="D99" s="14" t="s">
        <v>274</v>
      </c>
    </row>
    <row r="100" spans="1:4" ht="14.4" customHeight="1" x14ac:dyDescent="0.3">
      <c r="A100" s="14" t="s">
        <v>272</v>
      </c>
      <c r="B100" s="49"/>
      <c r="C100" s="62"/>
      <c r="D100" s="14"/>
    </row>
    <row r="101" spans="1:4" x14ac:dyDescent="0.3">
      <c r="A101" s="14" t="s">
        <v>275</v>
      </c>
      <c r="B101" s="49" t="s">
        <v>179</v>
      </c>
      <c r="C101" s="62"/>
      <c r="D101" s="14"/>
    </row>
    <row r="102" spans="1:4" x14ac:dyDescent="0.3">
      <c r="A102" s="14" t="s">
        <v>276</v>
      </c>
      <c r="B102" s="49" t="s">
        <v>179</v>
      </c>
      <c r="C102" s="62"/>
      <c r="D102" s="14"/>
    </row>
    <row r="103" spans="1:4" x14ac:dyDescent="0.3">
      <c r="A103" s="14" t="s">
        <v>277</v>
      </c>
      <c r="B103" s="49"/>
      <c r="C103" s="62"/>
      <c r="D103" s="14"/>
    </row>
    <row r="104" spans="1:4" x14ac:dyDescent="0.3">
      <c r="A104" s="14" t="s">
        <v>278</v>
      </c>
      <c r="B104" s="49"/>
      <c r="C104" s="62"/>
      <c r="D104" s="14"/>
    </row>
    <row r="105" spans="1:4" x14ac:dyDescent="0.3">
      <c r="A105" s="14" t="s">
        <v>235</v>
      </c>
      <c r="B105" s="49"/>
      <c r="C105" s="62"/>
      <c r="D105" s="14"/>
    </row>
    <row r="106" spans="1:4" x14ac:dyDescent="0.3">
      <c r="A106" s="14" t="s">
        <v>245</v>
      </c>
      <c r="B106" s="49"/>
      <c r="C106" s="62"/>
      <c r="D106" s="14"/>
    </row>
    <row r="107" spans="1:4" x14ac:dyDescent="0.3">
      <c r="A107" s="50" t="s">
        <v>221</v>
      </c>
      <c r="B107" s="51"/>
      <c r="C107" s="61"/>
      <c r="D107" s="56"/>
    </row>
    <row r="108" spans="1:4" x14ac:dyDescent="0.3">
      <c r="A108" s="290" t="s">
        <v>279</v>
      </c>
      <c r="B108" s="290"/>
      <c r="C108" s="290"/>
      <c r="D108" s="290"/>
    </row>
    <row r="109" spans="1:4" x14ac:dyDescent="0.3">
      <c r="A109" s="290" t="s">
        <v>280</v>
      </c>
      <c r="B109" s="290"/>
      <c r="C109" s="290"/>
      <c r="D109" s="290"/>
    </row>
    <row r="110" spans="1:4" x14ac:dyDescent="0.3">
      <c r="A110" s="14" t="s">
        <v>235</v>
      </c>
      <c r="B110" s="49"/>
      <c r="C110" s="62"/>
      <c r="D110" s="14"/>
    </row>
    <row r="111" spans="1:4" x14ac:dyDescent="0.3">
      <c r="A111" s="14" t="s">
        <v>245</v>
      </c>
      <c r="B111" s="49"/>
      <c r="C111" s="62"/>
      <c r="D111" s="14"/>
    </row>
    <row r="112" spans="1:4" x14ac:dyDescent="0.3">
      <c r="A112" s="50" t="s">
        <v>228</v>
      </c>
      <c r="B112" s="51"/>
      <c r="C112" s="61"/>
      <c r="D112" s="56"/>
    </row>
    <row r="113" spans="1:4" x14ac:dyDescent="0.3">
      <c r="A113" s="291" t="s">
        <v>281</v>
      </c>
      <c r="B113" s="292"/>
      <c r="C113" s="292"/>
      <c r="D113" s="292"/>
    </row>
    <row r="114" spans="1:4" x14ac:dyDescent="0.3">
      <c r="A114" s="14" t="s">
        <v>282</v>
      </c>
      <c r="B114" s="49"/>
      <c r="C114" s="62"/>
      <c r="D114" s="14"/>
    </row>
    <row r="115" spans="1:4" x14ac:dyDescent="0.3">
      <c r="A115" s="14" t="s">
        <v>283</v>
      </c>
      <c r="B115" s="49"/>
      <c r="C115" s="62"/>
      <c r="D115" s="14"/>
    </row>
    <row r="116" spans="1:4" x14ac:dyDescent="0.3">
      <c r="A116" s="14" t="s">
        <v>284</v>
      </c>
      <c r="B116" s="49" t="s">
        <v>179</v>
      </c>
      <c r="C116" s="62"/>
      <c r="D116" s="14"/>
    </row>
    <row r="117" spans="1:4" x14ac:dyDescent="0.3">
      <c r="A117" s="14" t="s">
        <v>235</v>
      </c>
      <c r="B117" s="49"/>
      <c r="C117" s="62"/>
      <c r="D117" s="14"/>
    </row>
    <row r="118" spans="1:4" x14ac:dyDescent="0.3">
      <c r="A118" s="14" t="s">
        <v>285</v>
      </c>
      <c r="B118" s="49"/>
      <c r="C118" s="62"/>
      <c r="D118" s="14"/>
    </row>
  </sheetData>
  <mergeCells count="9">
    <mergeCell ref="A108:D108"/>
    <mergeCell ref="A109:D109"/>
    <mergeCell ref="A113:D113"/>
    <mergeCell ref="J1:L1"/>
    <mergeCell ref="J2:L2"/>
    <mergeCell ref="F1:H1"/>
    <mergeCell ref="F2:H2"/>
    <mergeCell ref="A1:D1"/>
    <mergeCell ref="A2:D2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373A73C01254EA995FD278E8C7249" ma:contentTypeVersion="9" ma:contentTypeDescription="Create a new document." ma:contentTypeScope="" ma:versionID="a0bb82db7e6600b2c7f39b9cb9b37bdc">
  <xsd:schema xmlns:xsd="http://www.w3.org/2001/XMLSchema" xmlns:xs="http://www.w3.org/2001/XMLSchema" xmlns:p="http://schemas.microsoft.com/office/2006/metadata/properties" xmlns:ns2="f560143e-da0a-427f-855e-dadb269e570d" targetNamespace="http://schemas.microsoft.com/office/2006/metadata/properties" ma:root="true" ma:fieldsID="ff041a11b070fcef1d68eb34a8fadb66" ns2:_="">
    <xsd:import namespace="f560143e-da0a-427f-855e-dadb269e5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0143e-da0a-427f-855e-dadb269e5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11A87-A470-465E-9378-CFE4880562D6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fbee2d1e-795e-4101-9b57-765c34c6954c"/>
    <ds:schemaRef ds:uri="203e5123-d285-49ee-a7a1-6d274cae3493"/>
  </ds:schemaRefs>
</ds:datastoreItem>
</file>

<file path=customXml/itemProps2.xml><?xml version="1.0" encoding="utf-8"?>
<ds:datastoreItem xmlns:ds="http://schemas.openxmlformats.org/officeDocument/2006/customXml" ds:itemID="{89350D71-30D3-4852-BDCC-12D6BCC1D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91DD94-2AC8-4D2E-AFC6-572F8C940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SITE SELECTION</vt:lpstr>
      <vt:lpstr>SQFT ESTIMATOR</vt:lpstr>
      <vt:lpstr>SPACE PROGRAM</vt:lpstr>
      <vt:lpstr>CLINICAL SUPPLIES</vt:lpstr>
      <vt:lpstr>FIXTURE_SUPPLY_SIGNS FORM</vt:lpstr>
    </vt:vector>
  </TitlesOfParts>
  <Manager/>
  <Company>Trinity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Kent</dc:creator>
  <cp:keywords/>
  <dc:description/>
  <cp:lastModifiedBy>Julie Kent</cp:lastModifiedBy>
  <cp:revision/>
  <dcterms:created xsi:type="dcterms:W3CDTF">2021-01-17T21:26:05Z</dcterms:created>
  <dcterms:modified xsi:type="dcterms:W3CDTF">2021-01-27T15:29:35Z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0x010100F64373A73C01254EA995FD278E8C7249</vt:lpwstr>
  </property>
</Properties>
</file>